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EF24DA3-56BD-4998-A643-5761AD227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勤務時間割振表" sheetId="18" r:id="rId1"/>
    <sheet name="勤務時間割振表 (記入例) " sheetId="22" r:id="rId2"/>
    <sheet name="勤務パターン表" sheetId="19" r:id="rId3"/>
    <sheet name="勤務日数・祝日データ" sheetId="1" r:id="rId4"/>
    <sheet name="パターン表データ" sheetId="20" r:id="rId5"/>
  </sheets>
  <definedNames>
    <definedName name="_xlnm._FilterDatabase" localSheetId="2" hidden="1">勤務パターン表!$A$2:$L$110</definedName>
    <definedName name="_xlnm._FilterDatabase" localSheetId="3" hidden="1">勤務日数・祝日データ!$A$1:$E$41</definedName>
    <definedName name="_xlnm.Print_Area" localSheetId="2">勤務パターン表!$A$1:$I$110</definedName>
    <definedName name="_xlnm.Print_Area" localSheetId="0">勤務時間割振表!$A$1:$GS$41</definedName>
    <definedName name="_xlnm.Print_Area" localSheetId="1">'勤務時間割振表 (記入例) '!$A$1:$GS$48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43" i="22" l="1"/>
  <c r="GJ42" i="22"/>
  <c r="GK38" i="18" l="1"/>
  <c r="GQ20" i="22"/>
  <c r="C3" i="1" l="1"/>
  <c r="GQ26" i="22" l="1"/>
  <c r="GQ17" i="22"/>
  <c r="GH41" i="22"/>
  <c r="FD41" i="22"/>
  <c r="GQ38" i="22"/>
  <c r="GI38" i="22"/>
  <c r="GH38" i="22"/>
  <c r="I38" i="22"/>
  <c r="H38" i="22"/>
  <c r="G38" i="22"/>
  <c r="F38" i="22"/>
  <c r="E38" i="22"/>
  <c r="D38" i="22"/>
  <c r="GQ37" i="22"/>
  <c r="GI37" i="22"/>
  <c r="GH37" i="22"/>
  <c r="I37" i="22"/>
  <c r="H37" i="22"/>
  <c r="G37" i="22"/>
  <c r="F37" i="22"/>
  <c r="E37" i="22"/>
  <c r="D37" i="22"/>
  <c r="GQ36" i="22"/>
  <c r="GI36" i="22"/>
  <c r="GH36" i="22"/>
  <c r="I36" i="22"/>
  <c r="H36" i="22"/>
  <c r="G36" i="22"/>
  <c r="F36" i="22"/>
  <c r="E36" i="22"/>
  <c r="D36" i="22"/>
  <c r="GQ35" i="22"/>
  <c r="GI35" i="22"/>
  <c r="GH35" i="22"/>
  <c r="I35" i="22"/>
  <c r="H35" i="22"/>
  <c r="G35" i="22"/>
  <c r="F35" i="22"/>
  <c r="E35" i="22"/>
  <c r="D35" i="22"/>
  <c r="GQ34" i="22"/>
  <c r="GI34" i="22"/>
  <c r="GH34" i="22"/>
  <c r="I34" i="22"/>
  <c r="H34" i="22"/>
  <c r="G34" i="22"/>
  <c r="F34" i="22"/>
  <c r="E34" i="22"/>
  <c r="D34" i="22"/>
  <c r="GQ31" i="22"/>
  <c r="GI31" i="22"/>
  <c r="GH31" i="22"/>
  <c r="I31" i="22"/>
  <c r="H31" i="22"/>
  <c r="G31" i="22"/>
  <c r="F31" i="22"/>
  <c r="E31" i="22"/>
  <c r="D31" i="22"/>
  <c r="GQ30" i="22"/>
  <c r="GI30" i="22"/>
  <c r="GH30" i="22"/>
  <c r="I30" i="22"/>
  <c r="H30" i="22"/>
  <c r="G30" i="22"/>
  <c r="F30" i="22"/>
  <c r="E30" i="22"/>
  <c r="D30" i="22"/>
  <c r="GQ29" i="22"/>
  <c r="GI29" i="22"/>
  <c r="GH29" i="22"/>
  <c r="I29" i="22"/>
  <c r="H29" i="22"/>
  <c r="G29" i="22"/>
  <c r="F29" i="22"/>
  <c r="E29" i="22"/>
  <c r="D29" i="22"/>
  <c r="GQ28" i="22"/>
  <c r="GI28" i="22"/>
  <c r="GH28" i="22"/>
  <c r="I28" i="22"/>
  <c r="H28" i="22"/>
  <c r="G28" i="22"/>
  <c r="F28" i="22"/>
  <c r="E28" i="22"/>
  <c r="D28" i="22"/>
  <c r="GQ27" i="22"/>
  <c r="GI27" i="22"/>
  <c r="GH27" i="22"/>
  <c r="I27" i="22"/>
  <c r="H27" i="22"/>
  <c r="G27" i="22"/>
  <c r="F27" i="22"/>
  <c r="E27" i="22"/>
  <c r="D27" i="22"/>
  <c r="GI26" i="22"/>
  <c r="GH26" i="22"/>
  <c r="I26" i="22"/>
  <c r="H26" i="22"/>
  <c r="G26" i="22"/>
  <c r="F26" i="22"/>
  <c r="E26" i="22"/>
  <c r="D26" i="22"/>
  <c r="GQ25" i="22"/>
  <c r="GI25" i="22"/>
  <c r="GH25" i="22"/>
  <c r="I25" i="22"/>
  <c r="H25" i="22"/>
  <c r="G25" i="22"/>
  <c r="F25" i="22"/>
  <c r="E25" i="22"/>
  <c r="D25" i="22"/>
  <c r="GQ24" i="22"/>
  <c r="GI24" i="22"/>
  <c r="GH24" i="22"/>
  <c r="I24" i="22"/>
  <c r="H24" i="22"/>
  <c r="G24" i="22"/>
  <c r="F24" i="22"/>
  <c r="E24" i="22"/>
  <c r="D24" i="22"/>
  <c r="GQ23" i="22"/>
  <c r="GI23" i="22"/>
  <c r="GH23" i="22"/>
  <c r="I23" i="22"/>
  <c r="H23" i="22"/>
  <c r="G23" i="22"/>
  <c r="F23" i="22"/>
  <c r="E23" i="22"/>
  <c r="D23" i="22"/>
  <c r="GQ22" i="22"/>
  <c r="GI22" i="22"/>
  <c r="GH22" i="22"/>
  <c r="I22" i="22"/>
  <c r="H22" i="22"/>
  <c r="G22" i="22"/>
  <c r="F22" i="22"/>
  <c r="E22" i="22"/>
  <c r="D22" i="22"/>
  <c r="GQ21" i="22"/>
  <c r="GI21" i="22"/>
  <c r="GH21" i="22"/>
  <c r="I21" i="22"/>
  <c r="H21" i="22"/>
  <c r="G21" i="22"/>
  <c r="F21" i="22"/>
  <c r="E21" i="22"/>
  <c r="D21" i="22"/>
  <c r="GI20" i="22"/>
  <c r="GH20" i="22"/>
  <c r="I20" i="22"/>
  <c r="H20" i="22"/>
  <c r="G20" i="22"/>
  <c r="F20" i="22"/>
  <c r="E20" i="22"/>
  <c r="D20" i="22"/>
  <c r="GQ19" i="22"/>
  <c r="GI19" i="22"/>
  <c r="GH19" i="22"/>
  <c r="I19" i="22"/>
  <c r="H19" i="22"/>
  <c r="G19" i="22"/>
  <c r="F19" i="22"/>
  <c r="E19" i="22"/>
  <c r="D19" i="22"/>
  <c r="GQ18" i="22"/>
  <c r="GI18" i="22"/>
  <c r="GH18" i="22"/>
  <c r="I18" i="22"/>
  <c r="H18" i="22"/>
  <c r="G18" i="22"/>
  <c r="F18" i="22"/>
  <c r="E18" i="22"/>
  <c r="D18" i="22"/>
  <c r="GQ16" i="22"/>
  <c r="GI16" i="22"/>
  <c r="GH16" i="22"/>
  <c r="I16" i="22"/>
  <c r="H16" i="22"/>
  <c r="G16" i="22"/>
  <c r="F16" i="22"/>
  <c r="E16" i="22"/>
  <c r="D16" i="22"/>
  <c r="GQ15" i="22"/>
  <c r="GI15" i="22"/>
  <c r="GH15" i="22"/>
  <c r="I15" i="22"/>
  <c r="H15" i="22"/>
  <c r="G15" i="22"/>
  <c r="F15" i="22"/>
  <c r="E15" i="22"/>
  <c r="D15" i="22"/>
  <c r="GQ14" i="22"/>
  <c r="GI14" i="22"/>
  <c r="GH14" i="22"/>
  <c r="I14" i="22"/>
  <c r="H14" i="22"/>
  <c r="G14" i="22"/>
  <c r="F14" i="22"/>
  <c r="E14" i="22"/>
  <c r="D14" i="22"/>
  <c r="GQ13" i="22"/>
  <c r="GI13" i="22"/>
  <c r="GH13" i="22"/>
  <c r="I13" i="22"/>
  <c r="H13" i="22"/>
  <c r="G13" i="22"/>
  <c r="F13" i="22"/>
  <c r="E13" i="22"/>
  <c r="D13" i="22"/>
  <c r="GQ12" i="22"/>
  <c r="GI12" i="22"/>
  <c r="GH12" i="22"/>
  <c r="I12" i="22"/>
  <c r="H12" i="22"/>
  <c r="G12" i="22"/>
  <c r="F12" i="22"/>
  <c r="E12" i="22"/>
  <c r="D12" i="22"/>
  <c r="GQ11" i="22"/>
  <c r="GI11" i="22"/>
  <c r="GH11" i="22"/>
  <c r="I11" i="22"/>
  <c r="H11" i="22"/>
  <c r="G11" i="22"/>
  <c r="F11" i="22"/>
  <c r="E11" i="22"/>
  <c r="D11" i="22"/>
  <c r="GI10" i="22"/>
  <c r="GH10" i="22"/>
  <c r="I10" i="22"/>
  <c r="H10" i="22"/>
  <c r="G10" i="22"/>
  <c r="F10" i="22"/>
  <c r="E10" i="22"/>
  <c r="D10" i="22"/>
  <c r="GQ9" i="22"/>
  <c r="GI9" i="22"/>
  <c r="GH9" i="22"/>
  <c r="I9" i="22"/>
  <c r="H9" i="22"/>
  <c r="G9" i="22"/>
  <c r="F9" i="22"/>
  <c r="E9" i="22"/>
  <c r="D9" i="22"/>
  <c r="GQ8" i="22"/>
  <c r="GI8" i="22"/>
  <c r="GH8" i="22"/>
  <c r="I8" i="22"/>
  <c r="H8" i="22"/>
  <c r="G8" i="22"/>
  <c r="F8" i="22"/>
  <c r="E8" i="22"/>
  <c r="D8" i="22"/>
  <c r="GQ7" i="22"/>
  <c r="GI7" i="22"/>
  <c r="GH7" i="22"/>
  <c r="I7" i="22"/>
  <c r="H7" i="22"/>
  <c r="G7" i="22"/>
  <c r="F7" i="22"/>
  <c r="E7" i="22"/>
  <c r="D7" i="22"/>
  <c r="GQ6" i="22"/>
  <c r="GQ39" i="22" s="1"/>
  <c r="GI6" i="22"/>
  <c r="GH6" i="22"/>
  <c r="I6" i="22"/>
  <c r="H6" i="22"/>
  <c r="G6" i="22"/>
  <c r="F6" i="22"/>
  <c r="E6" i="22"/>
  <c r="D6" i="22"/>
  <c r="A6" i="22"/>
  <c r="A7" i="22" s="1"/>
  <c r="GG38" i="18"/>
  <c r="GJ39" i="18"/>
  <c r="GK39" i="18"/>
  <c r="C4" i="1"/>
  <c r="C5" i="1"/>
  <c r="C6" i="1"/>
  <c r="C7" i="1"/>
  <c r="C8" i="1"/>
  <c r="C9" i="1"/>
  <c r="C10" i="1"/>
  <c r="C11" i="1"/>
  <c r="C12" i="1"/>
  <c r="C13" i="1"/>
  <c r="C2" i="1"/>
  <c r="G84" i="19"/>
  <c r="G93" i="19"/>
  <c r="GL40" i="18" l="1"/>
  <c r="GH39" i="22"/>
  <c r="GI39" i="22"/>
  <c r="B7" i="22"/>
  <c r="A8" i="22"/>
  <c r="A9" i="22" s="1"/>
  <c r="A10" i="22" s="1"/>
  <c r="B6" i="22"/>
  <c r="GQ15" i="18"/>
  <c r="GQ16" i="18"/>
  <c r="GQ17" i="18"/>
  <c r="GQ18" i="18"/>
  <c r="GQ19" i="18"/>
  <c r="GQ20" i="18"/>
  <c r="GQ21" i="18"/>
  <c r="GQ22" i="18"/>
  <c r="GQ23" i="18"/>
  <c r="GQ24" i="18"/>
  <c r="GQ25" i="18"/>
  <c r="GQ26" i="18"/>
  <c r="GQ27" i="18"/>
  <c r="GQ28" i="18"/>
  <c r="GQ29" i="18"/>
  <c r="GQ30" i="18"/>
  <c r="GQ31" i="18"/>
  <c r="GQ32" i="18"/>
  <c r="GQ33" i="18"/>
  <c r="GQ34" i="18"/>
  <c r="GQ35" i="18"/>
  <c r="GQ8" i="18"/>
  <c r="GQ9" i="18"/>
  <c r="GQ10" i="18"/>
  <c r="GQ11" i="18"/>
  <c r="GQ12" i="18"/>
  <c r="GQ13" i="18"/>
  <c r="GQ14" i="18"/>
  <c r="GQ7" i="18"/>
  <c r="GQ6" i="18"/>
  <c r="H7" i="18"/>
  <c r="GH7" i="18"/>
  <c r="GI7" i="18"/>
  <c r="GH8" i="18"/>
  <c r="GI8" i="18"/>
  <c r="GH9" i="18"/>
  <c r="GI9" i="18"/>
  <c r="GH10" i="18"/>
  <c r="GI10" i="18"/>
  <c r="GH11" i="18"/>
  <c r="GI11" i="18"/>
  <c r="GH12" i="18"/>
  <c r="GI12" i="18"/>
  <c r="GH13" i="18"/>
  <c r="GI13" i="18"/>
  <c r="GH14" i="18"/>
  <c r="GI14" i="18"/>
  <c r="GH15" i="18"/>
  <c r="GI15" i="18"/>
  <c r="GH16" i="18"/>
  <c r="GI16" i="18"/>
  <c r="GH17" i="18"/>
  <c r="GI17" i="18"/>
  <c r="GH18" i="18"/>
  <c r="GI18" i="18"/>
  <c r="GH19" i="18"/>
  <c r="GI19" i="18"/>
  <c r="GH20" i="18"/>
  <c r="GI20" i="18"/>
  <c r="GH21" i="18"/>
  <c r="GI21" i="18"/>
  <c r="GH22" i="18"/>
  <c r="GI22" i="18"/>
  <c r="GH23" i="18"/>
  <c r="GI23" i="18"/>
  <c r="GH24" i="18"/>
  <c r="GI24" i="18"/>
  <c r="GH25" i="18"/>
  <c r="GI25" i="18"/>
  <c r="GH26" i="18"/>
  <c r="GI26" i="18"/>
  <c r="GH27" i="18"/>
  <c r="GI27" i="18"/>
  <c r="GH28" i="18"/>
  <c r="GI28" i="18"/>
  <c r="GH29" i="18"/>
  <c r="GI29" i="18"/>
  <c r="GH30" i="18"/>
  <c r="GI30" i="18"/>
  <c r="GH31" i="18"/>
  <c r="GI31" i="18"/>
  <c r="GH32" i="18"/>
  <c r="GI32" i="18"/>
  <c r="GH33" i="18"/>
  <c r="GI33" i="18"/>
  <c r="GH34" i="18"/>
  <c r="GI34" i="18"/>
  <c r="GH35" i="18"/>
  <c r="GI35" i="18"/>
  <c r="GI6" i="18"/>
  <c r="GH6" i="18"/>
  <c r="E6" i="18"/>
  <c r="K111" i="20"/>
  <c r="F34" i="18"/>
  <c r="D7" i="18"/>
  <c r="E7" i="18"/>
  <c r="F7" i="18"/>
  <c r="G7" i="18"/>
  <c r="I7" i="18"/>
  <c r="D8" i="18"/>
  <c r="E8" i="18"/>
  <c r="F8" i="18"/>
  <c r="G8" i="18"/>
  <c r="H8" i="18"/>
  <c r="I8" i="18"/>
  <c r="D9" i="18"/>
  <c r="E9" i="18"/>
  <c r="F9" i="18"/>
  <c r="G9" i="18"/>
  <c r="H9" i="18"/>
  <c r="I9" i="18"/>
  <c r="D10" i="18"/>
  <c r="E10" i="18"/>
  <c r="F10" i="18"/>
  <c r="G10" i="18"/>
  <c r="H10" i="18"/>
  <c r="I10" i="18"/>
  <c r="D11" i="18"/>
  <c r="E11" i="18"/>
  <c r="F11" i="18"/>
  <c r="G11" i="18"/>
  <c r="H11" i="18"/>
  <c r="I11" i="18"/>
  <c r="D12" i="18"/>
  <c r="E12" i="18"/>
  <c r="F12" i="18"/>
  <c r="G12" i="18"/>
  <c r="H12" i="18"/>
  <c r="I12" i="18"/>
  <c r="D13" i="18"/>
  <c r="E13" i="18"/>
  <c r="F13" i="18"/>
  <c r="G13" i="18"/>
  <c r="H13" i="18"/>
  <c r="I13" i="18"/>
  <c r="D14" i="18"/>
  <c r="E14" i="18"/>
  <c r="F14" i="18"/>
  <c r="G14" i="18"/>
  <c r="H14" i="18"/>
  <c r="I14" i="18"/>
  <c r="D15" i="18"/>
  <c r="E15" i="18"/>
  <c r="F15" i="18"/>
  <c r="G15" i="18"/>
  <c r="H15" i="18"/>
  <c r="I15" i="18"/>
  <c r="D16" i="18"/>
  <c r="E16" i="18"/>
  <c r="F16" i="18"/>
  <c r="G16" i="18"/>
  <c r="H16" i="18"/>
  <c r="I16" i="18"/>
  <c r="D17" i="18"/>
  <c r="E17" i="18"/>
  <c r="F17" i="18"/>
  <c r="G17" i="18"/>
  <c r="H17" i="18"/>
  <c r="I17" i="18"/>
  <c r="D18" i="18"/>
  <c r="E18" i="18"/>
  <c r="F18" i="18"/>
  <c r="G18" i="18"/>
  <c r="H18" i="18"/>
  <c r="I18" i="18"/>
  <c r="D19" i="18"/>
  <c r="E19" i="18"/>
  <c r="F19" i="18"/>
  <c r="G19" i="18"/>
  <c r="H19" i="18"/>
  <c r="I19" i="18"/>
  <c r="D20" i="18"/>
  <c r="E20" i="18"/>
  <c r="F20" i="18"/>
  <c r="G20" i="18"/>
  <c r="H20" i="18"/>
  <c r="I20" i="18"/>
  <c r="D21" i="18"/>
  <c r="E21" i="18"/>
  <c r="F21" i="18"/>
  <c r="G21" i="18"/>
  <c r="H21" i="18"/>
  <c r="I21" i="18"/>
  <c r="D22" i="18"/>
  <c r="E22" i="18"/>
  <c r="F22" i="18"/>
  <c r="G22" i="18"/>
  <c r="H22" i="18"/>
  <c r="I22" i="18"/>
  <c r="D23" i="18"/>
  <c r="E23" i="18"/>
  <c r="F23" i="18"/>
  <c r="G23" i="18"/>
  <c r="H23" i="18"/>
  <c r="I23" i="18"/>
  <c r="D24" i="18"/>
  <c r="E24" i="18"/>
  <c r="F24" i="18"/>
  <c r="G24" i="18"/>
  <c r="H24" i="18"/>
  <c r="I24" i="18"/>
  <c r="D25" i="18"/>
  <c r="E25" i="18"/>
  <c r="F25" i="18"/>
  <c r="G25" i="18"/>
  <c r="H25" i="18"/>
  <c r="I25" i="18"/>
  <c r="D26" i="18"/>
  <c r="E26" i="18"/>
  <c r="F26" i="18"/>
  <c r="G26" i="18"/>
  <c r="H26" i="18"/>
  <c r="I26" i="18"/>
  <c r="D27" i="18"/>
  <c r="E27" i="18"/>
  <c r="F27" i="18"/>
  <c r="G27" i="18"/>
  <c r="H27" i="18"/>
  <c r="I27" i="18"/>
  <c r="D28" i="18"/>
  <c r="E28" i="18"/>
  <c r="F28" i="18"/>
  <c r="G28" i="18"/>
  <c r="H28" i="18"/>
  <c r="I28" i="18"/>
  <c r="D29" i="18"/>
  <c r="E29" i="18"/>
  <c r="F29" i="18"/>
  <c r="G29" i="18"/>
  <c r="H29" i="18"/>
  <c r="I29" i="18"/>
  <c r="D30" i="18"/>
  <c r="E30" i="18"/>
  <c r="F30" i="18"/>
  <c r="G30" i="18"/>
  <c r="H30" i="18"/>
  <c r="I30" i="18"/>
  <c r="D31" i="18"/>
  <c r="E31" i="18"/>
  <c r="F31" i="18"/>
  <c r="G31" i="18"/>
  <c r="H31" i="18"/>
  <c r="I31" i="18"/>
  <c r="D32" i="18"/>
  <c r="E32" i="18"/>
  <c r="F32" i="18"/>
  <c r="G32" i="18"/>
  <c r="H32" i="18"/>
  <c r="I32" i="18"/>
  <c r="D33" i="18"/>
  <c r="E33" i="18"/>
  <c r="F33" i="18"/>
  <c r="G33" i="18"/>
  <c r="H33" i="18"/>
  <c r="I33" i="18"/>
  <c r="D34" i="18"/>
  <c r="E34" i="18"/>
  <c r="G34" i="18"/>
  <c r="H34" i="18"/>
  <c r="I34" i="18"/>
  <c r="D35" i="18"/>
  <c r="E35" i="18"/>
  <c r="F35" i="18"/>
  <c r="G35" i="18"/>
  <c r="H35" i="18"/>
  <c r="I35" i="18"/>
  <c r="I6" i="18"/>
  <c r="H6" i="18"/>
  <c r="F6" i="18"/>
  <c r="D6" i="18"/>
  <c r="G6" i="18"/>
  <c r="I111" i="20"/>
  <c r="J111" i="20" s="1"/>
  <c r="I110" i="20"/>
  <c r="J110" i="20" s="1"/>
  <c r="K110" i="20" s="1"/>
  <c r="I109" i="20"/>
  <c r="J109" i="20" s="1"/>
  <c r="K109" i="20" s="1"/>
  <c r="I108" i="20"/>
  <c r="J108" i="20" s="1"/>
  <c r="K108" i="20" s="1"/>
  <c r="I107" i="20"/>
  <c r="J107" i="20" s="1"/>
  <c r="K107" i="20" s="1"/>
  <c r="I106" i="20"/>
  <c r="J106" i="20" s="1"/>
  <c r="K106" i="20" s="1"/>
  <c r="J105" i="20"/>
  <c r="K105" i="20" s="1"/>
  <c r="I105" i="20"/>
  <c r="I104" i="20"/>
  <c r="J104" i="20" s="1"/>
  <c r="K104" i="20" s="1"/>
  <c r="I103" i="20"/>
  <c r="J103" i="20" s="1"/>
  <c r="K103" i="20" s="1"/>
  <c r="I102" i="20"/>
  <c r="J102" i="20" s="1"/>
  <c r="K102" i="20" s="1"/>
  <c r="I101" i="20"/>
  <c r="J101" i="20" s="1"/>
  <c r="K101" i="20" s="1"/>
  <c r="I100" i="20"/>
  <c r="J100" i="20" s="1"/>
  <c r="K100" i="20" s="1"/>
  <c r="I99" i="20"/>
  <c r="J99" i="20" s="1"/>
  <c r="K99" i="20" s="1"/>
  <c r="I98" i="20"/>
  <c r="J98" i="20" s="1"/>
  <c r="K98" i="20" s="1"/>
  <c r="I97" i="20"/>
  <c r="J97" i="20" s="1"/>
  <c r="K97" i="20" s="1"/>
  <c r="I96" i="20"/>
  <c r="J96" i="20" s="1"/>
  <c r="K96" i="20" s="1"/>
  <c r="I95" i="20"/>
  <c r="J95" i="20" s="1"/>
  <c r="K95" i="20" s="1"/>
  <c r="I94" i="20"/>
  <c r="J94" i="20" s="1"/>
  <c r="K94" i="20" s="1"/>
  <c r="I93" i="20"/>
  <c r="J93" i="20" s="1"/>
  <c r="K93" i="20" s="1"/>
  <c r="I92" i="20"/>
  <c r="J92" i="20" s="1"/>
  <c r="K92" i="20" s="1"/>
  <c r="I91" i="20"/>
  <c r="J91" i="20" s="1"/>
  <c r="K91" i="20" s="1"/>
  <c r="I90" i="20"/>
  <c r="J90" i="20" s="1"/>
  <c r="K90" i="20" s="1"/>
  <c r="I89" i="20"/>
  <c r="J89" i="20" s="1"/>
  <c r="K89" i="20" s="1"/>
  <c r="I88" i="20"/>
  <c r="J88" i="20" s="1"/>
  <c r="K88" i="20" s="1"/>
  <c r="I87" i="20"/>
  <c r="J87" i="20" s="1"/>
  <c r="K87" i="20" s="1"/>
  <c r="I86" i="20"/>
  <c r="J86" i="20" s="1"/>
  <c r="K86" i="20" s="1"/>
  <c r="I85" i="20"/>
  <c r="J85" i="20" s="1"/>
  <c r="K85" i="20" s="1"/>
  <c r="I84" i="20"/>
  <c r="J84" i="20" s="1"/>
  <c r="K84" i="20" s="1"/>
  <c r="I83" i="20"/>
  <c r="J83" i="20" s="1"/>
  <c r="K83" i="20" s="1"/>
  <c r="I82" i="20"/>
  <c r="J82" i="20" s="1"/>
  <c r="K82" i="20" s="1"/>
  <c r="I81" i="20"/>
  <c r="J81" i="20" s="1"/>
  <c r="K81" i="20" s="1"/>
  <c r="I80" i="20"/>
  <c r="J80" i="20" s="1"/>
  <c r="K80" i="20" s="1"/>
  <c r="I79" i="20"/>
  <c r="J79" i="20" s="1"/>
  <c r="K79" i="20" s="1"/>
  <c r="I78" i="20"/>
  <c r="J78" i="20" s="1"/>
  <c r="K78" i="20" s="1"/>
  <c r="I77" i="20"/>
  <c r="J77" i="20" s="1"/>
  <c r="K77" i="20" s="1"/>
  <c r="I76" i="20"/>
  <c r="J76" i="20" s="1"/>
  <c r="K76" i="20" s="1"/>
  <c r="I75" i="20"/>
  <c r="J75" i="20" s="1"/>
  <c r="K75" i="20" s="1"/>
  <c r="I74" i="20"/>
  <c r="J74" i="20" s="1"/>
  <c r="K74" i="20" s="1"/>
  <c r="I73" i="20"/>
  <c r="J73" i="20" s="1"/>
  <c r="K73" i="20" s="1"/>
  <c r="I72" i="20"/>
  <c r="J72" i="20" s="1"/>
  <c r="K72" i="20" s="1"/>
  <c r="I71" i="20"/>
  <c r="J71" i="20" s="1"/>
  <c r="K71" i="20" s="1"/>
  <c r="I70" i="20"/>
  <c r="J70" i="20" s="1"/>
  <c r="K70" i="20" s="1"/>
  <c r="I69" i="20"/>
  <c r="J69" i="20" s="1"/>
  <c r="K69" i="20" s="1"/>
  <c r="I68" i="20"/>
  <c r="J68" i="20" s="1"/>
  <c r="K68" i="20" s="1"/>
  <c r="I67" i="20"/>
  <c r="J67" i="20" s="1"/>
  <c r="K67" i="20" s="1"/>
  <c r="I66" i="20"/>
  <c r="J66" i="20" s="1"/>
  <c r="K66" i="20" s="1"/>
  <c r="I65" i="20"/>
  <c r="J65" i="20" s="1"/>
  <c r="K65" i="20" s="1"/>
  <c r="I64" i="20"/>
  <c r="J64" i="20" s="1"/>
  <c r="K64" i="20" s="1"/>
  <c r="I63" i="20"/>
  <c r="J63" i="20" s="1"/>
  <c r="K63" i="20" s="1"/>
  <c r="I62" i="20"/>
  <c r="J62" i="20" s="1"/>
  <c r="K62" i="20" s="1"/>
  <c r="I61" i="20"/>
  <c r="J61" i="20" s="1"/>
  <c r="K61" i="20" s="1"/>
  <c r="I60" i="20"/>
  <c r="J60" i="20" s="1"/>
  <c r="K60" i="20" s="1"/>
  <c r="I59" i="20"/>
  <c r="J59" i="20" s="1"/>
  <c r="K59" i="20" s="1"/>
  <c r="I58" i="20"/>
  <c r="J58" i="20" s="1"/>
  <c r="K58" i="20" s="1"/>
  <c r="I57" i="20"/>
  <c r="J57" i="20" s="1"/>
  <c r="K57" i="20" s="1"/>
  <c r="I56" i="20"/>
  <c r="J56" i="20" s="1"/>
  <c r="K56" i="20" s="1"/>
  <c r="I55" i="20"/>
  <c r="J55" i="20" s="1"/>
  <c r="K55" i="20" s="1"/>
  <c r="I54" i="20"/>
  <c r="J54" i="20" s="1"/>
  <c r="K54" i="20" s="1"/>
  <c r="I53" i="20"/>
  <c r="J53" i="20" s="1"/>
  <c r="K53" i="20" s="1"/>
  <c r="I52" i="20"/>
  <c r="J52" i="20" s="1"/>
  <c r="K52" i="20" s="1"/>
  <c r="I51" i="20"/>
  <c r="J51" i="20" s="1"/>
  <c r="K51" i="20" s="1"/>
  <c r="I50" i="20"/>
  <c r="J50" i="20" s="1"/>
  <c r="K50" i="20" s="1"/>
  <c r="I49" i="20"/>
  <c r="J49" i="20" s="1"/>
  <c r="K49" i="20" s="1"/>
  <c r="I48" i="20"/>
  <c r="J48" i="20" s="1"/>
  <c r="K48" i="20" s="1"/>
  <c r="I47" i="20"/>
  <c r="J47" i="20" s="1"/>
  <c r="K47" i="20" s="1"/>
  <c r="I46" i="20"/>
  <c r="J46" i="20" s="1"/>
  <c r="K46" i="20" s="1"/>
  <c r="I45" i="20"/>
  <c r="J45" i="20" s="1"/>
  <c r="K45" i="20" s="1"/>
  <c r="I44" i="20"/>
  <c r="J44" i="20" s="1"/>
  <c r="K44" i="20" s="1"/>
  <c r="I43" i="20"/>
  <c r="J43" i="20" s="1"/>
  <c r="K43" i="20" s="1"/>
  <c r="I42" i="20"/>
  <c r="J42" i="20" s="1"/>
  <c r="K42" i="20" s="1"/>
  <c r="I41" i="20"/>
  <c r="J41" i="20" s="1"/>
  <c r="K41" i="20" s="1"/>
  <c r="I40" i="20"/>
  <c r="J40" i="20" s="1"/>
  <c r="K40" i="20" s="1"/>
  <c r="I39" i="20"/>
  <c r="J39" i="20" s="1"/>
  <c r="K39" i="20" s="1"/>
  <c r="I38" i="20"/>
  <c r="J38" i="20" s="1"/>
  <c r="K38" i="20" s="1"/>
  <c r="I37" i="20"/>
  <c r="J37" i="20" s="1"/>
  <c r="K37" i="20" s="1"/>
  <c r="I36" i="20"/>
  <c r="J36" i="20" s="1"/>
  <c r="K36" i="20" s="1"/>
  <c r="I35" i="20"/>
  <c r="J35" i="20" s="1"/>
  <c r="K35" i="20" s="1"/>
  <c r="I34" i="20"/>
  <c r="J34" i="20" s="1"/>
  <c r="K34" i="20" s="1"/>
  <c r="I33" i="20"/>
  <c r="J33" i="20" s="1"/>
  <c r="K33" i="20" s="1"/>
  <c r="I32" i="20"/>
  <c r="J32" i="20" s="1"/>
  <c r="K32" i="20" s="1"/>
  <c r="I31" i="20"/>
  <c r="J31" i="20" s="1"/>
  <c r="K31" i="20" s="1"/>
  <c r="I30" i="20"/>
  <c r="J30" i="20" s="1"/>
  <c r="K30" i="20" s="1"/>
  <c r="I29" i="20"/>
  <c r="J29" i="20" s="1"/>
  <c r="K29" i="20" s="1"/>
  <c r="I28" i="20"/>
  <c r="J28" i="20" s="1"/>
  <c r="K28" i="20" s="1"/>
  <c r="I27" i="20"/>
  <c r="J27" i="20" s="1"/>
  <c r="K27" i="20" s="1"/>
  <c r="I26" i="20"/>
  <c r="J26" i="20" s="1"/>
  <c r="K26" i="20" s="1"/>
  <c r="I25" i="20"/>
  <c r="J25" i="20" s="1"/>
  <c r="K25" i="20" s="1"/>
  <c r="I24" i="20"/>
  <c r="J24" i="20" s="1"/>
  <c r="K24" i="20" s="1"/>
  <c r="I23" i="20"/>
  <c r="J23" i="20" s="1"/>
  <c r="K23" i="20" s="1"/>
  <c r="I22" i="20"/>
  <c r="J22" i="20" s="1"/>
  <c r="K22" i="20" s="1"/>
  <c r="I21" i="20"/>
  <c r="J21" i="20" s="1"/>
  <c r="K21" i="20" s="1"/>
  <c r="I20" i="20"/>
  <c r="J20" i="20" s="1"/>
  <c r="K20" i="20" s="1"/>
  <c r="I19" i="20"/>
  <c r="J19" i="20" s="1"/>
  <c r="K19" i="20" s="1"/>
  <c r="I18" i="20"/>
  <c r="J18" i="20" s="1"/>
  <c r="K18" i="20" s="1"/>
  <c r="I17" i="20"/>
  <c r="J17" i="20" s="1"/>
  <c r="K17" i="20" s="1"/>
  <c r="I16" i="20"/>
  <c r="J16" i="20" s="1"/>
  <c r="K16" i="20" s="1"/>
  <c r="I15" i="20"/>
  <c r="J15" i="20" s="1"/>
  <c r="K15" i="20" s="1"/>
  <c r="I14" i="20"/>
  <c r="J14" i="20" s="1"/>
  <c r="K14" i="20" s="1"/>
  <c r="I13" i="20"/>
  <c r="J13" i="20" s="1"/>
  <c r="K13" i="20" s="1"/>
  <c r="I12" i="20"/>
  <c r="J12" i="20" s="1"/>
  <c r="K12" i="20" s="1"/>
  <c r="I11" i="20"/>
  <c r="J11" i="20" s="1"/>
  <c r="K11" i="20" s="1"/>
  <c r="I10" i="20"/>
  <c r="J10" i="20" s="1"/>
  <c r="K10" i="20" s="1"/>
  <c r="I9" i="20"/>
  <c r="J9" i="20" s="1"/>
  <c r="K9" i="20" s="1"/>
  <c r="I8" i="20"/>
  <c r="J8" i="20" s="1"/>
  <c r="K8" i="20" s="1"/>
  <c r="I7" i="20"/>
  <c r="J7" i="20" s="1"/>
  <c r="K7" i="20" s="1"/>
  <c r="I6" i="20"/>
  <c r="J6" i="20" s="1"/>
  <c r="K6" i="20" s="1"/>
  <c r="J5" i="20"/>
  <c r="J4" i="20"/>
  <c r="B8" i="22" l="1"/>
  <c r="B9" i="22"/>
  <c r="B10" i="22"/>
  <c r="A11" i="22"/>
  <c r="GH36" i="18"/>
  <c r="A12" i="22" l="1"/>
  <c r="B11" i="22"/>
  <c r="G99" i="19"/>
  <c r="G98" i="19"/>
  <c r="G97" i="19"/>
  <c r="H97" i="19" s="1"/>
  <c r="I97" i="19" s="1"/>
  <c r="G96" i="19"/>
  <c r="G95" i="19"/>
  <c r="G90" i="19"/>
  <c r="H90" i="19" s="1"/>
  <c r="I90" i="19" s="1"/>
  <c r="G89" i="19"/>
  <c r="H89" i="19" s="1"/>
  <c r="I89" i="19" s="1"/>
  <c r="G87" i="19"/>
  <c r="H87" i="19" s="1"/>
  <c r="I87" i="19" s="1"/>
  <c r="G78" i="19"/>
  <c r="H78" i="19" s="1"/>
  <c r="I78" i="19" s="1"/>
  <c r="G79" i="19"/>
  <c r="G80" i="19"/>
  <c r="H80" i="19" s="1"/>
  <c r="I80" i="19" s="1"/>
  <c r="G81" i="19"/>
  <c r="H81" i="19" s="1"/>
  <c r="I81" i="19" s="1"/>
  <c r="G82" i="19"/>
  <c r="H98" i="19"/>
  <c r="I98" i="19" s="1"/>
  <c r="E98" i="19"/>
  <c r="E97" i="19"/>
  <c r="H95" i="19"/>
  <c r="I95" i="19" s="1"/>
  <c r="E95" i="19"/>
  <c r="E90" i="19"/>
  <c r="E89" i="19"/>
  <c r="E87" i="19"/>
  <c r="E81" i="19"/>
  <c r="E80" i="19"/>
  <c r="E78" i="19"/>
  <c r="E73" i="19"/>
  <c r="G73" i="19"/>
  <c r="H73" i="19" s="1"/>
  <c r="I73" i="19" s="1"/>
  <c r="E74" i="19"/>
  <c r="G74" i="19"/>
  <c r="H74" i="19" s="1"/>
  <c r="I74" i="19" s="1"/>
  <c r="G71" i="19"/>
  <c r="H71" i="19" s="1"/>
  <c r="I71" i="19" s="1"/>
  <c r="E71" i="19"/>
  <c r="G70" i="19"/>
  <c r="H70" i="19" s="1"/>
  <c r="I70" i="19" s="1"/>
  <c r="E70" i="19"/>
  <c r="G68" i="19"/>
  <c r="H68" i="19" s="1"/>
  <c r="I68" i="19" s="1"/>
  <c r="E68" i="19"/>
  <c r="G57" i="19"/>
  <c r="H57" i="19" s="1"/>
  <c r="I57" i="19" s="1"/>
  <c r="E57" i="19"/>
  <c r="G56" i="19"/>
  <c r="H56" i="19" s="1"/>
  <c r="I56" i="19" s="1"/>
  <c r="E56" i="19"/>
  <c r="E58" i="19"/>
  <c r="G58" i="19"/>
  <c r="H58" i="19" s="1"/>
  <c r="I58" i="19" s="1"/>
  <c r="E59" i="19"/>
  <c r="G59" i="19"/>
  <c r="H59" i="19" s="1"/>
  <c r="I59" i="19" s="1"/>
  <c r="G54" i="19"/>
  <c r="H54" i="19" s="1"/>
  <c r="I54" i="19" s="1"/>
  <c r="E54" i="19"/>
  <c r="G43" i="19"/>
  <c r="H43" i="19" s="1"/>
  <c r="I43" i="19" s="1"/>
  <c r="E43" i="19"/>
  <c r="G42" i="19"/>
  <c r="H42" i="19" s="1"/>
  <c r="I42" i="19" s="1"/>
  <c r="E42" i="19"/>
  <c r="G40" i="19"/>
  <c r="H40" i="19" s="1"/>
  <c r="I40" i="19" s="1"/>
  <c r="E40" i="19"/>
  <c r="G26" i="19"/>
  <c r="H26" i="19" s="1"/>
  <c r="I26" i="19" s="1"/>
  <c r="G29" i="19"/>
  <c r="H29" i="19" s="1"/>
  <c r="I29" i="19" s="1"/>
  <c r="E29" i="19"/>
  <c r="G28" i="19"/>
  <c r="H28" i="19" s="1"/>
  <c r="I28" i="19" s="1"/>
  <c r="E28" i="19"/>
  <c r="E26" i="19"/>
  <c r="G12" i="19"/>
  <c r="H12" i="19" s="1"/>
  <c r="I12" i="19" s="1"/>
  <c r="E12" i="19"/>
  <c r="E13" i="19"/>
  <c r="G13" i="19"/>
  <c r="H13" i="19" s="1"/>
  <c r="I13" i="19" s="1"/>
  <c r="E14" i="19"/>
  <c r="G14" i="19"/>
  <c r="H14" i="19" s="1"/>
  <c r="I14" i="19" s="1"/>
  <c r="E15" i="19"/>
  <c r="G15" i="19"/>
  <c r="H15" i="19" s="1"/>
  <c r="I15" i="19" s="1"/>
  <c r="E16" i="19"/>
  <c r="G16" i="19"/>
  <c r="H16" i="19" s="1"/>
  <c r="I16" i="19" s="1"/>
  <c r="B12" i="22" l="1"/>
  <c r="A13" i="22"/>
  <c r="B13" i="22" l="1"/>
  <c r="A14" i="22"/>
  <c r="GH38" i="18"/>
  <c r="A6" i="18"/>
  <c r="B14" i="22" l="1"/>
  <c r="A15" i="22"/>
  <c r="A7" i="18"/>
  <c r="A8" i="18" s="1"/>
  <c r="A9" i="18" s="1"/>
  <c r="B6" i="18"/>
  <c r="B15" i="22" l="1"/>
  <c r="A16" i="22"/>
  <c r="B7" i="18"/>
  <c r="B8" i="18"/>
  <c r="A10" i="18"/>
  <c r="B9" i="18"/>
  <c r="B16" i="22" l="1"/>
  <c r="A18" i="22"/>
  <c r="A11" i="18"/>
  <c r="B11" i="18" s="1"/>
  <c r="B10" i="18"/>
  <c r="G110" i="19"/>
  <c r="H110" i="19" s="1"/>
  <c r="I110" i="19" s="1"/>
  <c r="E110" i="19"/>
  <c r="G109" i="19"/>
  <c r="H109" i="19" s="1"/>
  <c r="I109" i="19" s="1"/>
  <c r="E109" i="19"/>
  <c r="G108" i="19"/>
  <c r="H108" i="19" s="1"/>
  <c r="I108" i="19" s="1"/>
  <c r="E108" i="19"/>
  <c r="G107" i="19"/>
  <c r="H107" i="19" s="1"/>
  <c r="I107" i="19" s="1"/>
  <c r="E107" i="19"/>
  <c r="G106" i="19"/>
  <c r="H106" i="19" s="1"/>
  <c r="I106" i="19" s="1"/>
  <c r="E106" i="19"/>
  <c r="G105" i="19"/>
  <c r="H105" i="19" s="1"/>
  <c r="I105" i="19" s="1"/>
  <c r="E105" i="19"/>
  <c r="G104" i="19"/>
  <c r="H104" i="19" s="1"/>
  <c r="I104" i="19" s="1"/>
  <c r="E104" i="19"/>
  <c r="G103" i="19"/>
  <c r="H103" i="19" s="1"/>
  <c r="I103" i="19" s="1"/>
  <c r="E103" i="19"/>
  <c r="G102" i="19"/>
  <c r="H102" i="19" s="1"/>
  <c r="I102" i="19" s="1"/>
  <c r="E102" i="19"/>
  <c r="G101" i="19"/>
  <c r="H101" i="19" s="1"/>
  <c r="I101" i="19" s="1"/>
  <c r="E101" i="19"/>
  <c r="G100" i="19"/>
  <c r="H100" i="19" s="1"/>
  <c r="I100" i="19" s="1"/>
  <c r="E100" i="19"/>
  <c r="H99" i="19"/>
  <c r="I99" i="19" s="1"/>
  <c r="E99" i="19"/>
  <c r="H96" i="19"/>
  <c r="I96" i="19" s="1"/>
  <c r="E96" i="19"/>
  <c r="G94" i="19"/>
  <c r="H94" i="19" s="1"/>
  <c r="I94" i="19" s="1"/>
  <c r="E94" i="19"/>
  <c r="H93" i="19"/>
  <c r="I93" i="19" s="1"/>
  <c r="E93" i="19"/>
  <c r="G92" i="19"/>
  <c r="H92" i="19" s="1"/>
  <c r="I92" i="19" s="1"/>
  <c r="E92" i="19"/>
  <c r="G91" i="19"/>
  <c r="H91" i="19" s="1"/>
  <c r="I91" i="19" s="1"/>
  <c r="E91" i="19"/>
  <c r="G88" i="19"/>
  <c r="H88" i="19" s="1"/>
  <c r="I88" i="19" s="1"/>
  <c r="E88" i="19"/>
  <c r="G86" i="19"/>
  <c r="H86" i="19" s="1"/>
  <c r="I86" i="19" s="1"/>
  <c r="E86" i="19"/>
  <c r="G85" i="19"/>
  <c r="H85" i="19" s="1"/>
  <c r="I85" i="19" s="1"/>
  <c r="E85" i="19"/>
  <c r="H84" i="19"/>
  <c r="I84" i="19" s="1"/>
  <c r="E84" i="19"/>
  <c r="G83" i="19"/>
  <c r="H83" i="19" s="1"/>
  <c r="I83" i="19" s="1"/>
  <c r="E83" i="19"/>
  <c r="H82" i="19"/>
  <c r="I82" i="19" s="1"/>
  <c r="E82" i="19"/>
  <c r="H79" i="19"/>
  <c r="I79" i="19" s="1"/>
  <c r="E79" i="19"/>
  <c r="G77" i="19"/>
  <c r="H77" i="19" s="1"/>
  <c r="I77" i="19" s="1"/>
  <c r="E77" i="19"/>
  <c r="G76" i="19"/>
  <c r="H76" i="19" s="1"/>
  <c r="I76" i="19" s="1"/>
  <c r="E76" i="19"/>
  <c r="G75" i="19"/>
  <c r="H75" i="19" s="1"/>
  <c r="I75" i="19" s="1"/>
  <c r="E75" i="19"/>
  <c r="G72" i="19"/>
  <c r="H72" i="19" s="1"/>
  <c r="I72" i="19" s="1"/>
  <c r="E72" i="19"/>
  <c r="G69" i="19"/>
  <c r="H69" i="19" s="1"/>
  <c r="I69" i="19" s="1"/>
  <c r="E69" i="19"/>
  <c r="G67" i="19"/>
  <c r="H67" i="19" s="1"/>
  <c r="I67" i="19" s="1"/>
  <c r="E67" i="19"/>
  <c r="G66" i="19"/>
  <c r="H66" i="19" s="1"/>
  <c r="I66" i="19" s="1"/>
  <c r="E66" i="19"/>
  <c r="G65" i="19"/>
  <c r="H65" i="19" s="1"/>
  <c r="I65" i="19" s="1"/>
  <c r="E65" i="19"/>
  <c r="G64" i="19"/>
  <c r="H64" i="19" s="1"/>
  <c r="I64" i="19" s="1"/>
  <c r="E64" i="19"/>
  <c r="G63" i="19"/>
  <c r="H63" i="19" s="1"/>
  <c r="I63" i="19" s="1"/>
  <c r="E63" i="19"/>
  <c r="G62" i="19"/>
  <c r="H62" i="19" s="1"/>
  <c r="I62" i="19" s="1"/>
  <c r="E62" i="19"/>
  <c r="G61" i="19"/>
  <c r="H61" i="19" s="1"/>
  <c r="I61" i="19" s="1"/>
  <c r="E61" i="19"/>
  <c r="G60" i="19"/>
  <c r="H60" i="19" s="1"/>
  <c r="I60" i="19" s="1"/>
  <c r="E60" i="19"/>
  <c r="G55" i="19"/>
  <c r="H55" i="19" s="1"/>
  <c r="I55" i="19" s="1"/>
  <c r="E55" i="19"/>
  <c r="G53" i="19"/>
  <c r="H53" i="19" s="1"/>
  <c r="I53" i="19" s="1"/>
  <c r="E53" i="19"/>
  <c r="G52" i="19"/>
  <c r="H52" i="19" s="1"/>
  <c r="I52" i="19" s="1"/>
  <c r="E52" i="19"/>
  <c r="G51" i="19"/>
  <c r="H51" i="19" s="1"/>
  <c r="I51" i="19" s="1"/>
  <c r="E51" i="19"/>
  <c r="G50" i="19"/>
  <c r="H50" i="19" s="1"/>
  <c r="I50" i="19" s="1"/>
  <c r="E50" i="19"/>
  <c r="G49" i="19"/>
  <c r="H49" i="19" s="1"/>
  <c r="I49" i="19" s="1"/>
  <c r="E49" i="19"/>
  <c r="G48" i="19"/>
  <c r="H48" i="19" s="1"/>
  <c r="I48" i="19" s="1"/>
  <c r="E48" i="19"/>
  <c r="G47" i="19"/>
  <c r="H47" i="19" s="1"/>
  <c r="I47" i="19" s="1"/>
  <c r="E47" i="19"/>
  <c r="G46" i="19"/>
  <c r="H46" i="19" s="1"/>
  <c r="I46" i="19" s="1"/>
  <c r="E46" i="19"/>
  <c r="G45" i="19"/>
  <c r="H45" i="19" s="1"/>
  <c r="I45" i="19" s="1"/>
  <c r="E45" i="19"/>
  <c r="G44" i="19"/>
  <c r="H44" i="19" s="1"/>
  <c r="I44" i="19" s="1"/>
  <c r="E44" i="19"/>
  <c r="G41" i="19"/>
  <c r="H41" i="19" s="1"/>
  <c r="I41" i="19" s="1"/>
  <c r="E41" i="19"/>
  <c r="G39" i="19"/>
  <c r="H39" i="19" s="1"/>
  <c r="I39" i="19" s="1"/>
  <c r="E39" i="19"/>
  <c r="G38" i="19"/>
  <c r="H38" i="19" s="1"/>
  <c r="I38" i="19" s="1"/>
  <c r="E38" i="19"/>
  <c r="G37" i="19"/>
  <c r="H37" i="19" s="1"/>
  <c r="I37" i="19" s="1"/>
  <c r="E37" i="19"/>
  <c r="G36" i="19"/>
  <c r="H36" i="19" s="1"/>
  <c r="I36" i="19" s="1"/>
  <c r="E36" i="19"/>
  <c r="G35" i="19"/>
  <c r="H35" i="19" s="1"/>
  <c r="I35" i="19" s="1"/>
  <c r="E35" i="19"/>
  <c r="G34" i="19"/>
  <c r="H34" i="19" s="1"/>
  <c r="I34" i="19" s="1"/>
  <c r="E34" i="19"/>
  <c r="G33" i="19"/>
  <c r="H33" i="19" s="1"/>
  <c r="I33" i="19" s="1"/>
  <c r="E33" i="19"/>
  <c r="G32" i="19"/>
  <c r="H32" i="19" s="1"/>
  <c r="I32" i="19" s="1"/>
  <c r="E32" i="19"/>
  <c r="G31" i="19"/>
  <c r="H31" i="19" s="1"/>
  <c r="I31" i="19" s="1"/>
  <c r="E31" i="19"/>
  <c r="G30" i="19"/>
  <c r="H30" i="19" s="1"/>
  <c r="I30" i="19" s="1"/>
  <c r="E30" i="19"/>
  <c r="G27" i="19"/>
  <c r="H27" i="19" s="1"/>
  <c r="I27" i="19" s="1"/>
  <c r="E27" i="19"/>
  <c r="G25" i="19"/>
  <c r="H25" i="19" s="1"/>
  <c r="I25" i="19" s="1"/>
  <c r="E25" i="19"/>
  <c r="G24" i="19"/>
  <c r="H24" i="19" s="1"/>
  <c r="I24" i="19" s="1"/>
  <c r="E24" i="19"/>
  <c r="G23" i="19"/>
  <c r="H23" i="19" s="1"/>
  <c r="I23" i="19" s="1"/>
  <c r="E23" i="19"/>
  <c r="G22" i="19"/>
  <c r="H22" i="19" s="1"/>
  <c r="I22" i="19" s="1"/>
  <c r="E22" i="19"/>
  <c r="G21" i="19"/>
  <c r="H21" i="19" s="1"/>
  <c r="I21" i="19" s="1"/>
  <c r="E21" i="19"/>
  <c r="G20" i="19"/>
  <c r="H20" i="19" s="1"/>
  <c r="I20" i="19" s="1"/>
  <c r="E20" i="19"/>
  <c r="G19" i="19"/>
  <c r="H19" i="19" s="1"/>
  <c r="I19" i="19" s="1"/>
  <c r="E19" i="19"/>
  <c r="G18" i="19"/>
  <c r="H18" i="19" s="1"/>
  <c r="I18" i="19" s="1"/>
  <c r="E18" i="19"/>
  <c r="G17" i="19"/>
  <c r="H17" i="19" s="1"/>
  <c r="I17" i="19" s="1"/>
  <c r="E17" i="19"/>
  <c r="G11" i="19"/>
  <c r="H11" i="19" s="1"/>
  <c r="I11" i="19" s="1"/>
  <c r="E11" i="19"/>
  <c r="G10" i="19"/>
  <c r="H10" i="19" s="1"/>
  <c r="I10" i="19" s="1"/>
  <c r="E10" i="19"/>
  <c r="G9" i="19"/>
  <c r="H9" i="19" s="1"/>
  <c r="I9" i="19" s="1"/>
  <c r="E9" i="19"/>
  <c r="G8" i="19"/>
  <c r="H8" i="19" s="1"/>
  <c r="I8" i="19" s="1"/>
  <c r="E8" i="19"/>
  <c r="G7" i="19"/>
  <c r="H7" i="19" s="1"/>
  <c r="I7" i="19" s="1"/>
  <c r="E7" i="19"/>
  <c r="G6" i="19"/>
  <c r="H6" i="19" s="1"/>
  <c r="I6" i="19" s="1"/>
  <c r="E6" i="19"/>
  <c r="G5" i="19"/>
  <c r="H5" i="19" s="1"/>
  <c r="I5" i="19" s="1"/>
  <c r="E5" i="19"/>
  <c r="I3" i="19"/>
  <c r="B18" i="22" l="1"/>
  <c r="A19" i="22"/>
  <c r="A12" i="18"/>
  <c r="A20" i="22" l="1"/>
  <c r="B19" i="22"/>
  <c r="B12" i="18"/>
  <c r="A13" i="18"/>
  <c r="GQ36" i="18"/>
  <c r="B20" i="22" l="1"/>
  <c r="A21" i="22"/>
  <c r="A14" i="18"/>
  <c r="B13" i="18"/>
  <c r="B21" i="22" l="1"/>
  <c r="A22" i="22"/>
  <c r="B14" i="18"/>
  <c r="A15" i="18"/>
  <c r="GI36" i="18"/>
  <c r="A23" i="22" l="1"/>
  <c r="B22" i="22"/>
  <c r="A16" i="18"/>
  <c r="B15" i="18"/>
  <c r="B23" i="22" l="1"/>
  <c r="A24" i="22"/>
  <c r="B16" i="18"/>
  <c r="A17" i="18"/>
  <c r="B24" i="22" l="1"/>
  <c r="A25" i="22"/>
  <c r="A18" i="18"/>
  <c r="B17" i="18"/>
  <c r="B25" i="22" l="1"/>
  <c r="A26" i="22"/>
  <c r="B18" i="18"/>
  <c r="A19" i="18"/>
  <c r="A20" i="18" s="1"/>
  <c r="B26" i="22" l="1"/>
  <c r="A27" i="22"/>
  <c r="B19" i="18"/>
  <c r="B27" i="22" l="1"/>
  <c r="A28" i="22"/>
  <c r="B20" i="18"/>
  <c r="A21" i="18"/>
  <c r="B21" i="18" s="1"/>
  <c r="B28" i="22" l="1"/>
  <c r="A29" i="22"/>
  <c r="A22" i="18"/>
  <c r="B29" i="22" l="1"/>
  <c r="A30" i="22"/>
  <c r="B22" i="18"/>
  <c r="A23" i="18"/>
  <c r="B30" i="22" l="1"/>
  <c r="A31" i="22"/>
  <c r="A24" i="18"/>
  <c r="B23" i="18"/>
  <c r="A34" i="22" l="1"/>
  <c r="B31" i="22"/>
  <c r="B24" i="18"/>
  <c r="A25" i="18"/>
  <c r="A35" i="22" l="1"/>
  <c r="B34" i="22"/>
  <c r="A26" i="18"/>
  <c r="B25" i="18"/>
  <c r="A36" i="22" l="1"/>
  <c r="B35" i="22"/>
  <c r="B26" i="18"/>
  <c r="A27" i="18"/>
  <c r="A37" i="22" l="1"/>
  <c r="B36" i="22"/>
  <c r="A28" i="18"/>
  <c r="B27" i="18"/>
  <c r="B37" i="22" l="1"/>
  <c r="A38" i="22"/>
  <c r="B28" i="18"/>
  <c r="A29" i="18"/>
  <c r="B38" i="22" l="1"/>
  <c r="A30" i="18"/>
  <c r="B29" i="18"/>
  <c r="B30" i="18" l="1"/>
  <c r="A31" i="18"/>
  <c r="A32" i="18" l="1"/>
  <c r="B31" i="18"/>
  <c r="B32" i="18" l="1"/>
  <c r="A33" i="18"/>
  <c r="A34" i="18" l="1"/>
  <c r="A35" i="18" s="1"/>
  <c r="B33" i="18"/>
  <c r="B35" i="18" l="1"/>
  <c r="B3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F8485AA7-68DA-4278-A739-9B9C890D1B35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B04BD738-C5B5-4BA2-9CD4-2FBC48438B24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GH36" authorId="0" shapeId="0" xr:uid="{0F9BC9A1-872E-4AC0-BA2D-DB4E9EE7B04C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6" authorId="0" shapeId="0" xr:uid="{7CF9AA23-9AF8-42E6-93C3-6E20E24E2168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M38" authorId="0" shapeId="0" xr:uid="{5FCDB26C-62AB-48BC-8697-7A5750E3B10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8950954C-F0FE-4765-9D9B-7AAC8AD73E27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6ED73076-4D04-46F4-BB38-75D5B1AE4890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A38" authorId="0" shapeId="0" xr:uid="{B8AFA31B-12C9-44C7-8C40-BE579811F133}">
      <text>
        <r>
          <rPr>
            <b/>
            <sz val="20"/>
            <color indexed="81"/>
            <rFont val="MS P ゴシック"/>
            <family val="3"/>
            <charset val="128"/>
          </rPr>
          <t>31日までない月は翌月分まで表示されてしまうので,不要な日付は削除してください。</t>
        </r>
      </text>
    </comment>
    <comment ref="GH39" authorId="0" shapeId="0" xr:uid="{9F5E56A6-87C5-4BBA-BA80-13611E6D486A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9" authorId="0" shapeId="0" xr:uid="{50568CE2-67DE-4F3E-9C89-D82D9E040387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L41" authorId="0" shapeId="0" xr:uid="{39BE21BA-7599-4C9C-A570-363A74A2348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sharedStrings.xml><?xml version="1.0" encoding="utf-8"?>
<sst xmlns="http://schemas.openxmlformats.org/spreadsheetml/2006/main" count="944" uniqueCount="225">
  <si>
    <t>日付</t>
    <rPh sb="0" eb="2">
      <t>ヒヅケ</t>
    </rPh>
    <phoneticPr fontId="5"/>
  </si>
  <si>
    <t>曜日</t>
    <rPh sb="0" eb="2">
      <t>ヨウビ</t>
    </rPh>
    <phoneticPr fontId="5"/>
  </si>
  <si>
    <t>勤務パターン</t>
    <rPh sb="0" eb="2">
      <t>キンム</t>
    </rPh>
    <phoneticPr fontId="5"/>
  </si>
  <si>
    <t>差</t>
    <rPh sb="0" eb="1">
      <t>サ</t>
    </rPh>
    <phoneticPr fontId="5"/>
  </si>
  <si>
    <t>D1</t>
    <phoneticPr fontId="5"/>
  </si>
  <si>
    <t>X1</t>
    <phoneticPr fontId="5"/>
  </si>
  <si>
    <t>B4</t>
  </si>
  <si>
    <t>C5</t>
  </si>
  <si>
    <t>B8</t>
  </si>
  <si>
    <t>C4</t>
  </si>
  <si>
    <t>B6</t>
  </si>
  <si>
    <t>A1</t>
    <phoneticPr fontId="5"/>
  </si>
  <si>
    <t>B1</t>
    <phoneticPr fontId="5"/>
  </si>
  <si>
    <t>B3</t>
  </si>
  <si>
    <t>B5</t>
  </si>
  <si>
    <t>B7</t>
  </si>
  <si>
    <t>C1</t>
    <phoneticPr fontId="5"/>
  </si>
  <si>
    <t>C2</t>
  </si>
  <si>
    <t>C3</t>
  </si>
  <si>
    <t>C6</t>
  </si>
  <si>
    <t>C7</t>
  </si>
  <si>
    <t>C8</t>
  </si>
  <si>
    <t>C9</t>
  </si>
  <si>
    <t>C10</t>
  </si>
  <si>
    <t>C11</t>
  </si>
  <si>
    <t>E1</t>
    <phoneticPr fontId="5"/>
  </si>
  <si>
    <t>E2</t>
  </si>
  <si>
    <t>E3</t>
  </si>
  <si>
    <t>E4</t>
  </si>
  <si>
    <t>E5</t>
  </si>
  <si>
    <t>F1</t>
    <phoneticPr fontId="5"/>
  </si>
  <si>
    <t>就業時間
（開始）</t>
    <rPh sb="6" eb="8">
      <t>カイシ</t>
    </rPh>
    <phoneticPr fontId="6"/>
  </si>
  <si>
    <t>就業時間
（終了）</t>
    <rPh sb="6" eb="8">
      <t>シュウリョウ</t>
    </rPh>
    <phoneticPr fontId="6"/>
  </si>
  <si>
    <t>業務時間
（休憩除く）</t>
    <rPh sb="0" eb="4">
      <t>ギョウムジカン</t>
    </rPh>
    <rPh sb="6" eb="8">
      <t>キュウケイ</t>
    </rPh>
    <rPh sb="8" eb="9">
      <t>ノゾ</t>
    </rPh>
    <phoneticPr fontId="5"/>
  </si>
  <si>
    <t>週休日等</t>
    <rPh sb="0" eb="3">
      <t>シュウキュウビ</t>
    </rPh>
    <rPh sb="3" eb="4">
      <t>ナド</t>
    </rPh>
    <phoneticPr fontId="5"/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</si>
  <si>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</si>
  <si>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</si>
  <si>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</si>
  <si>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</si>
  <si>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</si>
  <si>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</si>
  <si>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</si>
  <si>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</si>
  <si>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</si>
  <si>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G1</t>
    <phoneticPr fontId="5"/>
  </si>
  <si>
    <t>F2</t>
  </si>
  <si>
    <t>F3</t>
  </si>
  <si>
    <t>F4</t>
  </si>
  <si>
    <t>F5</t>
  </si>
  <si>
    <t>G2</t>
  </si>
  <si>
    <t>G3</t>
  </si>
  <si>
    <t>H1</t>
    <phoneticPr fontId="5"/>
  </si>
  <si>
    <t>H2</t>
  </si>
  <si>
    <t>H3</t>
  </si>
  <si>
    <t>I1</t>
    <phoneticPr fontId="5"/>
  </si>
  <si>
    <t>I2</t>
  </si>
  <si>
    <t>I3</t>
  </si>
  <si>
    <t>J1</t>
    <phoneticPr fontId="5"/>
  </si>
  <si>
    <t>J2</t>
  </si>
  <si>
    <t>J3</t>
  </si>
  <si>
    <t>A3</t>
  </si>
  <si>
    <t>A4</t>
  </si>
  <si>
    <t>A5</t>
  </si>
  <si>
    <t>A6</t>
  </si>
  <si>
    <t>A7</t>
  </si>
  <si>
    <t>A8</t>
  </si>
  <si>
    <t>無</t>
    <rPh sb="0" eb="1">
      <t>ナシ</t>
    </rPh>
    <phoneticPr fontId="5"/>
  </si>
  <si>
    <t>E6</t>
  </si>
  <si>
    <t>E7</t>
  </si>
  <si>
    <t>E8</t>
  </si>
  <si>
    <t>G4</t>
  </si>
  <si>
    <t>A9</t>
  </si>
  <si>
    <t>B9</t>
  </si>
  <si>
    <t>E9</t>
  </si>
  <si>
    <t>B2</t>
  </si>
  <si>
    <t>B10</t>
  </si>
  <si>
    <t>A2</t>
  </si>
  <si>
    <t>A10</t>
  </si>
  <si>
    <t>E10</t>
  </si>
  <si>
    <t>休憩時間</t>
    <rPh sb="0" eb="2">
      <t>キュウケイ</t>
    </rPh>
    <rPh sb="2" eb="4">
      <t>ジカン</t>
    </rPh>
    <phoneticPr fontId="5"/>
  </si>
  <si>
    <t>7時間45分
（7.75時間）との差</t>
    <rPh sb="1" eb="3">
      <t>ジカン</t>
    </rPh>
    <rPh sb="5" eb="6">
      <t>フン</t>
    </rPh>
    <rPh sb="12" eb="14">
      <t>ジカン</t>
    </rPh>
    <rPh sb="17" eb="18">
      <t>サ</t>
    </rPh>
    <phoneticPr fontId="5"/>
  </si>
  <si>
    <t>J4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</si>
  <si>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</si>
  <si>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</si>
  <si>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勤務時間</t>
    <rPh sb="0" eb="2">
      <t>キンム</t>
    </rPh>
    <rPh sb="2" eb="4">
      <t>ジカン</t>
    </rPh>
    <phoneticPr fontId="5"/>
  </si>
  <si>
    <t>X1</t>
  </si>
  <si>
    <t>A11</t>
  </si>
  <si>
    <t>12:00～13:00</t>
    <phoneticPr fontId="5"/>
  </si>
  <si>
    <t>I4</t>
  </si>
  <si>
    <t>I5</t>
  </si>
  <si>
    <t>H4</t>
  </si>
  <si>
    <t>H5</t>
  </si>
  <si>
    <t>G5</t>
  </si>
  <si>
    <t>G6</t>
  </si>
  <si>
    <t>F6</t>
  </si>
  <si>
    <t>F7</t>
  </si>
  <si>
    <t>E11</t>
  </si>
  <si>
    <t>B11</t>
  </si>
  <si>
    <t>17:00～18:00</t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</si>
  <si>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</si>
  <si>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</si>
  <si>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月の必要時間数</t>
    <rPh sb="0" eb="1">
      <t>ガツ</t>
    </rPh>
    <rPh sb="2" eb="4">
      <t>ヒツヨウ</t>
    </rPh>
    <rPh sb="4" eb="7">
      <t>ジカンスウ</t>
    </rPh>
    <phoneticPr fontId="5"/>
  </si>
  <si>
    <t>〇</t>
    <phoneticPr fontId="5"/>
  </si>
  <si>
    <t>月</t>
    <rPh sb="0" eb="1">
      <t>ツキ</t>
    </rPh>
    <phoneticPr fontId="11"/>
  </si>
  <si>
    <t>勤務時間</t>
    <rPh sb="0" eb="2">
      <t>キンム</t>
    </rPh>
    <rPh sb="2" eb="4">
      <t>ジカン</t>
    </rPh>
    <phoneticPr fontId="11"/>
  </si>
  <si>
    <t>勤務日数</t>
    <rPh sb="0" eb="2">
      <t>キンム</t>
    </rPh>
    <rPh sb="2" eb="4">
      <t>ニッスウ</t>
    </rPh>
    <phoneticPr fontId="11"/>
  </si>
  <si>
    <t>休憩時間
(開始）</t>
    <rPh sb="6" eb="8">
      <t>カイシ</t>
    </rPh>
    <phoneticPr fontId="5"/>
  </si>
  <si>
    <t>休憩時間
(終了）</t>
    <rPh sb="6" eb="8">
      <t>シュウリョウ</t>
    </rPh>
    <phoneticPr fontId="5"/>
  </si>
  <si>
    <t>～</t>
    <phoneticPr fontId="5"/>
  </si>
  <si>
    <t>宿日直
許可の有無</t>
    <phoneticPr fontId="5"/>
  </si>
  <si>
    <t>勤務
パターン</t>
    <rPh sb="0" eb="2">
      <t>キンム</t>
    </rPh>
    <phoneticPr fontId="5"/>
  </si>
  <si>
    <t>従事時間計</t>
    <rPh sb="0" eb="2">
      <t>ジュウジ</t>
    </rPh>
    <rPh sb="2" eb="4">
      <t>ジカン</t>
    </rPh>
    <rPh sb="4" eb="5">
      <t>ケイ</t>
    </rPh>
    <phoneticPr fontId="5"/>
  </si>
  <si>
    <t>本院での
宿日直・オンコール</t>
    <rPh sb="0" eb="2">
      <t>ホンイン</t>
    </rPh>
    <rPh sb="5" eb="8">
      <t>シュクニッチョク</t>
    </rPh>
    <phoneticPr fontId="5"/>
  </si>
  <si>
    <t>兼業従事時間 合計</t>
    <rPh sb="0" eb="2">
      <t>ケンギョウ</t>
    </rPh>
    <rPh sb="2" eb="4">
      <t>ジュウジ</t>
    </rPh>
    <rPh sb="4" eb="6">
      <t>ジカン</t>
    </rPh>
    <rPh sb="7" eb="8">
      <t>ゴウ</t>
    </rPh>
    <rPh sb="8" eb="9">
      <t>ケイ</t>
    </rPh>
    <phoneticPr fontId="5"/>
  </si>
  <si>
    <t>総務課
記入欄</t>
    <phoneticPr fontId="5"/>
  </si>
  <si>
    <t>兼業（勤務時間内外全てを記入する。）</t>
    <rPh sb="3" eb="5">
      <t>キンム</t>
    </rPh>
    <rPh sb="5" eb="7">
      <t>ジカン</t>
    </rPh>
    <rPh sb="7" eb="8">
      <t>ナイ</t>
    </rPh>
    <rPh sb="8" eb="9">
      <t>ガイ</t>
    </rPh>
    <rPh sb="9" eb="10">
      <t>スベ</t>
    </rPh>
    <rPh sb="12" eb="14">
      <t>キニュウ</t>
    </rPh>
    <phoneticPr fontId="5"/>
  </si>
  <si>
    <t>従事時間帯
（00:00 ～ 00:00）</t>
    <phoneticPr fontId="5"/>
  </si>
  <si>
    <t>D7</t>
    <phoneticPr fontId="5"/>
  </si>
  <si>
    <t>〇</t>
  </si>
  <si>
    <t>7時間45分
(7.75時間)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</si>
  <si>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○○　○○</t>
    <phoneticPr fontId="5"/>
  </si>
  <si>
    <t>X2</t>
  </si>
  <si>
    <t>終日兼業</t>
    <rPh sb="0" eb="2">
      <t>シュウジツ</t>
    </rPh>
    <rPh sb="2" eb="4">
      <t>ケンギョウ</t>
    </rPh>
    <phoneticPr fontId="5"/>
  </si>
  <si>
    <t>X2</t>
    <phoneticPr fontId="5"/>
  </si>
  <si>
    <t>○○記念病院</t>
    <rPh sb="2" eb="4">
      <t>キネン</t>
    </rPh>
    <rPh sb="4" eb="6">
      <t>ビョウイン</t>
    </rPh>
    <phoneticPr fontId="5"/>
  </si>
  <si>
    <t>～</t>
  </si>
  <si>
    <t>△△医院</t>
    <rPh sb="2" eb="4">
      <t>イイン</t>
    </rPh>
    <phoneticPr fontId="5"/>
  </si>
  <si>
    <t>□□館</t>
    <rPh sb="2" eb="3">
      <t>カン</t>
    </rPh>
    <phoneticPr fontId="5"/>
  </si>
  <si>
    <t>宿直
17:15～8:30</t>
    <rPh sb="0" eb="2">
      <t>シュクチョク</t>
    </rPh>
    <phoneticPr fontId="5"/>
  </si>
  <si>
    <t>日直
8:30～17:15</t>
    <rPh sb="0" eb="2">
      <t>ニッチョク</t>
    </rPh>
    <phoneticPr fontId="5"/>
  </si>
  <si>
    <t>××病院</t>
    <rPh sb="2" eb="4">
      <t>ビョウイン</t>
    </rPh>
    <phoneticPr fontId="5"/>
  </si>
  <si>
    <t>C9</t>
    <phoneticPr fontId="5"/>
  </si>
  <si>
    <t>D2</t>
    <phoneticPr fontId="5"/>
  </si>
  <si>
    <t>D6</t>
    <phoneticPr fontId="5"/>
  </si>
  <si>
    <t>休憩終了-5</t>
    <rPh sb="0" eb="4">
      <t>キュウケイシュウリョウ</t>
    </rPh>
    <phoneticPr fontId="5"/>
  </si>
  <si>
    <t>終了-5</t>
    <rPh sb="0" eb="2">
      <t>シュウリョウ</t>
    </rPh>
    <phoneticPr fontId="5"/>
  </si>
  <si>
    <t>職名</t>
    <phoneticPr fontId="5"/>
  </si>
  <si>
    <t>兼業先医療機関名
（〇〇〇病院）</t>
    <phoneticPr fontId="5"/>
  </si>
  <si>
    <t>作成者</t>
    <rPh sb="0" eb="3">
      <t>サクセイシャ</t>
    </rPh>
    <phoneticPr fontId="5"/>
  </si>
  <si>
    <t>確認者（総務課）</t>
    <rPh sb="0" eb="2">
      <t>カクニン</t>
    </rPh>
    <rPh sb="2" eb="3">
      <t>シャ</t>
    </rPh>
    <rPh sb="4" eb="7">
      <t>ソウムカ</t>
    </rPh>
    <phoneticPr fontId="5"/>
  </si>
  <si>
    <t>7時間45分
（7.75時間）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</si>
  <si>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ｲﾝﾀｰﾊﾞﾙ
ﾁｪｯｸ</t>
    <phoneticPr fontId="5"/>
  </si>
  <si>
    <t>業務時間</t>
    <rPh sb="0" eb="4">
      <t>ギョウムジカン</t>
    </rPh>
    <phoneticPr fontId="6"/>
  </si>
  <si>
    <t xml:space="preserve">7:00 </t>
  </si>
  <si>
    <t xml:space="preserve">7:30 </t>
  </si>
  <si>
    <t xml:space="preserve">8:00 </t>
  </si>
  <si>
    <t xml:space="preserve">8:30 </t>
  </si>
  <si>
    <t xml:space="preserve">9:00 </t>
  </si>
  <si>
    <t>13:00</t>
  </si>
  <si>
    <t>14:00</t>
  </si>
  <si>
    <t>日付</t>
    <rPh sb="0" eb="2">
      <t>ヒヅケ</t>
    </rPh>
    <phoneticPr fontId="6"/>
  </si>
  <si>
    <t>祝日</t>
    <rPh sb="0" eb="2">
      <t>シュクジツ</t>
    </rPh>
    <phoneticPr fontId="6"/>
  </si>
  <si>
    <t>元日</t>
  </si>
  <si>
    <t>オンコール</t>
    <phoneticPr fontId="5"/>
  </si>
  <si>
    <t>A12</t>
  </si>
  <si>
    <t>A13</t>
  </si>
  <si>
    <t>A14</t>
  </si>
  <si>
    <t>B12</t>
  </si>
  <si>
    <t>C12</t>
  </si>
  <si>
    <t>D11</t>
  </si>
  <si>
    <t>D12</t>
  </si>
  <si>
    <t>E12</t>
  </si>
  <si>
    <t>F8</t>
  </si>
  <si>
    <t>G7</t>
  </si>
  <si>
    <t>H6</t>
  </si>
  <si>
    <t>B13</t>
  </si>
  <si>
    <t>B14</t>
  </si>
  <si>
    <t>C13</t>
  </si>
  <si>
    <t>C14</t>
  </si>
  <si>
    <t>D13</t>
  </si>
  <si>
    <t>D14</t>
  </si>
  <si>
    <t>E13</t>
  </si>
  <si>
    <t>E14</t>
  </si>
  <si>
    <t>F9</t>
  </si>
  <si>
    <t>F10</t>
  </si>
  <si>
    <t>G8</t>
  </si>
  <si>
    <t>G9</t>
  </si>
  <si>
    <t>H7</t>
  </si>
  <si>
    <t>H8</t>
  </si>
  <si>
    <t>▲▲病院</t>
    <rPh sb="2" eb="4">
      <t>ビョウイン</t>
    </rPh>
    <phoneticPr fontId="5"/>
  </si>
  <si>
    <t>■■医院</t>
    <rPh sb="2" eb="4">
      <t>イイン</t>
    </rPh>
    <phoneticPr fontId="5"/>
  </si>
  <si>
    <t>有</t>
    <rPh sb="0" eb="1">
      <t>アリ</t>
    </rPh>
    <phoneticPr fontId="5"/>
  </si>
  <si>
    <t>無</t>
    <rPh sb="0" eb="1">
      <t>ム</t>
    </rPh>
    <phoneticPr fontId="5"/>
  </si>
  <si>
    <t>○○講座</t>
    <phoneticPr fontId="5"/>
  </si>
  <si>
    <t>助教</t>
    <phoneticPr fontId="5"/>
  </si>
  <si>
    <r>
      <t>〇勤務時間割振表</t>
    </r>
    <r>
      <rPr>
        <b/>
        <sz val="28"/>
        <color rgb="FFFF0000"/>
        <rFont val="Yu Gothic"/>
        <family val="3"/>
        <charset val="128"/>
        <scheme val="minor"/>
      </rPr>
      <t>（記入例）</t>
    </r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phoneticPr fontId="5"/>
  </si>
  <si>
    <t>提出日</t>
    <rPh sb="0" eb="3">
      <t>テイシュツビ</t>
    </rPh>
    <phoneticPr fontId="5"/>
  </si>
  <si>
    <t>/</t>
    <phoneticPr fontId="5"/>
  </si>
  <si>
    <t>半日休</t>
    <rPh sb="0" eb="3">
      <t>ハンジツキュウ</t>
    </rPh>
    <phoneticPr fontId="5"/>
  </si>
  <si>
    <t>○</t>
    <phoneticPr fontId="5"/>
  </si>
  <si>
    <t>×</t>
    <phoneticPr fontId="5"/>
  </si>
  <si>
    <t>週休日数</t>
    <rPh sb="0" eb="4">
      <t>シュウキュウビスウ</t>
    </rPh>
    <phoneticPr fontId="11"/>
  </si>
  <si>
    <t>以上</t>
    <rPh sb="0" eb="2">
      <t>イジョウ</t>
    </rPh>
    <phoneticPr fontId="5"/>
  </si>
  <si>
    <t>週休日・終日兼業日数</t>
    <phoneticPr fontId="5"/>
  </si>
  <si>
    <t>確認者（総務課）</t>
    <phoneticPr fontId="5"/>
  </si>
  <si>
    <t>F10</t>
    <phoneticPr fontId="5"/>
  </si>
  <si>
    <t>D13</t>
    <phoneticPr fontId="5"/>
  </si>
  <si>
    <t>2026年</t>
    <rPh sb="4" eb="5">
      <t>ネン</t>
    </rPh>
    <phoneticPr fontId="5"/>
  </si>
  <si>
    <t>年始</t>
    <rPh sb="0" eb="2">
      <t>ネンシ</t>
    </rPh>
    <phoneticPr fontId="27"/>
  </si>
  <si>
    <t>成人の日</t>
    <rPh sb="0" eb="2">
      <t>セイジン</t>
    </rPh>
    <rPh sb="3" eb="4">
      <t>ヒ</t>
    </rPh>
    <phoneticPr fontId="28"/>
  </si>
  <si>
    <t>建国記念の日</t>
    <rPh sb="0" eb="2">
      <t>ケンコク</t>
    </rPh>
    <rPh sb="2" eb="4">
      <t>キネン</t>
    </rPh>
    <rPh sb="5" eb="6">
      <t>ヒ</t>
    </rPh>
    <phoneticPr fontId="28"/>
  </si>
  <si>
    <t>天皇誕生日</t>
    <rPh sb="0" eb="2">
      <t>テンノウ</t>
    </rPh>
    <rPh sb="2" eb="5">
      <t>タンジョウビ</t>
    </rPh>
    <phoneticPr fontId="27"/>
  </si>
  <si>
    <t>春分の日</t>
    <rPh sb="0" eb="2">
      <t>シュンブン</t>
    </rPh>
    <rPh sb="3" eb="4">
      <t>ヒ</t>
    </rPh>
    <phoneticPr fontId="28"/>
  </si>
  <si>
    <t>昭和の日</t>
    <rPh sb="0" eb="2">
      <t>ショウワ</t>
    </rPh>
    <rPh sb="3" eb="4">
      <t>ヒ</t>
    </rPh>
    <phoneticPr fontId="5"/>
  </si>
  <si>
    <t>憲法記念日</t>
    <rPh sb="0" eb="5">
      <t>ケンポウキネンビ</t>
    </rPh>
    <phoneticPr fontId="5"/>
  </si>
  <si>
    <t>みどりの日</t>
    <rPh sb="4" eb="5">
      <t>ヒ</t>
    </rPh>
    <phoneticPr fontId="5"/>
  </si>
  <si>
    <t>こどもの日</t>
    <rPh sb="4" eb="5">
      <t>ヒ</t>
    </rPh>
    <phoneticPr fontId="5"/>
  </si>
  <si>
    <t>振替休日</t>
    <rPh sb="0" eb="4">
      <t>フリカエキュウジツ</t>
    </rPh>
    <phoneticPr fontId="5"/>
  </si>
  <si>
    <t>海の日</t>
    <rPh sb="0" eb="1">
      <t>ウミ</t>
    </rPh>
    <rPh sb="2" eb="3">
      <t>ヒ</t>
    </rPh>
    <phoneticPr fontId="5"/>
  </si>
  <si>
    <t>山の日</t>
    <rPh sb="0" eb="1">
      <t>ヤマ</t>
    </rPh>
    <rPh sb="2" eb="3">
      <t>ヒ</t>
    </rPh>
    <phoneticPr fontId="5"/>
  </si>
  <si>
    <t>敬老の日</t>
    <rPh sb="0" eb="2">
      <t>ケイロウ</t>
    </rPh>
    <rPh sb="3" eb="4">
      <t>ヒ</t>
    </rPh>
    <phoneticPr fontId="5"/>
  </si>
  <si>
    <t>秋分の日</t>
    <rPh sb="0" eb="2">
      <t>シュウブン</t>
    </rPh>
    <rPh sb="3" eb="4">
      <t>ヒ</t>
    </rPh>
    <phoneticPr fontId="5"/>
  </si>
  <si>
    <t>スポーツの日</t>
    <rPh sb="5" eb="6">
      <t>ヒ</t>
    </rPh>
    <phoneticPr fontId="5"/>
  </si>
  <si>
    <t>文化の日</t>
    <rPh sb="0" eb="2">
      <t>ブンカ</t>
    </rPh>
    <rPh sb="3" eb="4">
      <t>ヒ</t>
    </rPh>
    <phoneticPr fontId="5"/>
  </si>
  <si>
    <t>勤労感謝の日</t>
    <rPh sb="0" eb="4">
      <t>キンロウカンシャ</t>
    </rPh>
    <rPh sb="5" eb="6">
      <t>ヒ</t>
    </rPh>
    <phoneticPr fontId="5"/>
  </si>
  <si>
    <t>年末</t>
    <rPh sb="0" eb="2">
      <t>ネンマツ</t>
    </rPh>
    <phoneticPr fontId="5"/>
  </si>
  <si>
    <t>〇勤務時間割振表（2026年1月～12月用）</t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rPh sb="13" eb="14">
      <t>ネン</t>
    </rPh>
    <rPh sb="15" eb="16">
      <t>ガツ</t>
    </rPh>
    <rPh sb="19" eb="20">
      <t>ガツ</t>
    </rPh>
    <rPh sb="20" eb="21">
      <t>ヨウ</t>
    </rPh>
    <phoneticPr fontId="5"/>
  </si>
  <si>
    <t>E7</t>
    <phoneticPr fontId="5"/>
  </si>
  <si>
    <t>6月の必要日数</t>
    <rPh sb="1" eb="2">
      <t>ガツ</t>
    </rPh>
    <rPh sb="3" eb="7">
      <t>ヒツヨウニッスウ</t>
    </rPh>
    <phoneticPr fontId="5"/>
  </si>
  <si>
    <t>C2</t>
    <phoneticPr fontId="5"/>
  </si>
  <si>
    <t>A9</t>
    <phoneticPr fontId="5"/>
  </si>
  <si>
    <t>A14</t>
    <phoneticPr fontId="5"/>
  </si>
  <si>
    <t>C14</t>
    <phoneticPr fontId="5"/>
  </si>
  <si>
    <t>B13</t>
    <phoneticPr fontId="5"/>
  </si>
  <si>
    <t>国民の休日</t>
    <rPh sb="0" eb="2">
      <t>コクミン</t>
    </rPh>
    <rPh sb="3" eb="5">
      <t>キュウジツ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</si>
</sst>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176" formatCode="[h]:mm"/>
    <numFmt numFmtId="177" formatCode="#,##0.0000;[Red]\-#,##0.0000"/>
    <numFmt numFmtId="178" formatCode="0.000"/>
    <numFmt numFmtId="179" formatCode="0.00_ ;[Red]\-0.00\ "/>
    <numFmt numFmtId="180" formatCode="h:mm;@"/>
    <numFmt numFmtId="181" formatCode="aaa"/>
    <numFmt numFmtId="182" formatCode="0.00_);[Red]\(0.00\)"/>
    <numFmt numFmtId="183" formatCode="yyyy&quot;年&quot;m&quot;月&quot;d&quot;日&quot;\(aaa\)"/>
  </numFmts>
  <fonts count="5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72"/>
      <name val="MS PGothic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name val="Arial"/>
      <family val="2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u/>
      <sz val="20"/>
      <color theme="1"/>
      <name val="Yu Gothic"/>
      <family val="3"/>
      <charset val="128"/>
      <scheme val="minor"/>
    </font>
    <font>
      <u/>
      <sz val="20"/>
      <name val="Yu Gothic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sz val="28"/>
      <color theme="1"/>
      <name val="Yu Gothic"/>
      <family val="3"/>
      <charset val="128"/>
      <scheme val="minor"/>
    </font>
    <font>
      <b/>
      <sz val="28"/>
      <color rgb="FFFF0000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2"/>
      <name val="Yu Gothic"/>
      <family val="3"/>
      <charset val="128"/>
      <scheme val="minor"/>
    </font>
    <font>
      <sz val="24"/>
      <name val="Yu Gothic"/>
      <family val="3"/>
      <charset val="128"/>
      <scheme val="minor"/>
    </font>
    <font>
      <sz val="22"/>
      <color rgb="FF333333"/>
      <name val="Yu Gothic"/>
      <family val="3"/>
      <charset val="128"/>
      <scheme val="minor"/>
    </font>
    <font>
      <u/>
      <sz val="26"/>
      <color theme="1"/>
      <name val="Yu Gothic"/>
      <family val="3"/>
      <charset val="128"/>
      <scheme val="minor"/>
    </font>
    <font>
      <u/>
      <sz val="26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u/>
      <sz val="36"/>
      <color theme="1"/>
      <name val="Yu Gothic"/>
      <family val="3"/>
      <charset val="128"/>
      <scheme val="minor"/>
    </font>
    <font>
      <sz val="36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20"/>
      <color indexed="81"/>
      <name val="ＭＳ 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u/>
      <sz val="22"/>
      <color theme="1"/>
      <name val="ＭＳ Ｐゴシック"/>
      <family val="3"/>
      <charset val="128"/>
    </font>
    <font>
      <b/>
      <sz val="20"/>
      <color rgb="FFFF000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87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8" borderId="21" applyNumberFormat="0" applyFon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9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29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29" fillId="13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1" fillId="0" borderId="0">
      <alignment vertical="center"/>
    </xf>
    <xf numFmtId="0" fontId="12" fillId="0" borderId="0"/>
    <xf numFmtId="0" fontId="9" fillId="0" borderId="0">
      <alignment vertical="center"/>
    </xf>
    <xf numFmtId="0" fontId="14" fillId="0" borderId="0"/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4" fillId="0" borderId="0"/>
    <xf numFmtId="0" fontId="3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247">
    <xf numFmtId="0" fontId="0" fillId="0" borderId="0" xfId="0"/>
    <xf numFmtId="0" fontId="0" fillId="0" borderId="1" xfId="0" applyBorder="1" applyAlignment="1">
      <alignment vertical="center"/>
    </xf>
    <xf numFmtId="20" fontId="8" fillId="0" borderId="0" xfId="0" applyNumberFormat="1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0" fontId="3" fillId="0" borderId="0" xfId="2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3">
      <alignment vertical="center"/>
    </xf>
    <xf numFmtId="14" fontId="3" fillId="0" borderId="0" xfId="2" applyNumberFormat="1">
      <alignment vertical="center"/>
    </xf>
    <xf numFmtId="31" fontId="3" fillId="0" borderId="0" xfId="2" applyNumberFormat="1">
      <alignment vertical="center"/>
    </xf>
    <xf numFmtId="31" fontId="3" fillId="0" borderId="0" xfId="3" applyNumberFormat="1">
      <alignment vertical="center"/>
    </xf>
    <xf numFmtId="14" fontId="3" fillId="0" borderId="0" xfId="3" applyNumberFormat="1">
      <alignment vertical="center"/>
    </xf>
    <xf numFmtId="0" fontId="33" fillId="0" borderId="0" xfId="0" applyFont="1"/>
    <xf numFmtId="0" fontId="34" fillId="0" borderId="0" xfId="0" applyFont="1"/>
    <xf numFmtId="0" fontId="33" fillId="7" borderId="0" xfId="0" applyFont="1" applyFill="1"/>
    <xf numFmtId="0" fontId="35" fillId="0" borderId="0" xfId="0" applyFont="1" applyAlignment="1">
      <alignment horizontal="right" vertical="center"/>
    </xf>
    <xf numFmtId="0" fontId="35" fillId="7" borderId="0" xfId="0" applyFont="1" applyFill="1" applyAlignment="1">
      <alignment vertical="center"/>
    </xf>
    <xf numFmtId="0" fontId="33" fillId="7" borderId="29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20" fontId="33" fillId="0" borderId="0" xfId="0" applyNumberFormat="1" applyFont="1"/>
    <xf numFmtId="14" fontId="33" fillId="0" borderId="4" xfId="0" applyNumberFormat="1" applyFont="1" applyBorder="1"/>
    <xf numFmtId="0" fontId="34" fillId="0" borderId="4" xfId="0" applyFont="1" applyBorder="1"/>
    <xf numFmtId="0" fontId="33" fillId="0" borderId="4" xfId="0" applyFont="1" applyBorder="1"/>
    <xf numFmtId="176" fontId="33" fillId="0" borderId="4" xfId="0" applyNumberFormat="1" applyFont="1" applyBorder="1"/>
    <xf numFmtId="176" fontId="33" fillId="0" borderId="4" xfId="0" applyNumberFormat="1" applyFont="1" applyBorder="1" applyAlignment="1">
      <alignment horizontal="right"/>
    </xf>
    <xf numFmtId="176" fontId="33" fillId="7" borderId="0" xfId="0" applyNumberFormat="1" applyFont="1" applyFill="1" applyAlignment="1">
      <alignment horizontal="right"/>
    </xf>
    <xf numFmtId="179" fontId="34" fillId="0" borderId="0" xfId="0" applyNumberFormat="1" applyFont="1"/>
    <xf numFmtId="176" fontId="33" fillId="0" borderId="0" xfId="0" applyNumberFormat="1" applyFont="1"/>
    <xf numFmtId="176" fontId="33" fillId="7" borderId="0" xfId="0" applyNumberFormat="1" applyFont="1" applyFill="1"/>
    <xf numFmtId="178" fontId="33" fillId="0" borderId="0" xfId="0" applyNumberFormat="1" applyFont="1"/>
    <xf numFmtId="180" fontId="33" fillId="0" borderId="0" xfId="0" applyNumberFormat="1" applyFont="1"/>
    <xf numFmtId="20" fontId="33" fillId="0" borderId="33" xfId="0" applyNumberFormat="1" applyFont="1" applyBorder="1"/>
    <xf numFmtId="0" fontId="33" fillId="0" borderId="0" xfId="0" applyFont="1" applyAlignment="1">
      <alignment horizontal="center"/>
    </xf>
    <xf numFmtId="176" fontId="33" fillId="0" borderId="0" xfId="0" applyNumberFormat="1" applyFont="1" applyAlignment="1">
      <alignment horizontal="center"/>
    </xf>
    <xf numFmtId="0" fontId="33" fillId="0" borderId="36" xfId="0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80" fontId="33" fillId="7" borderId="43" xfId="0" applyNumberFormat="1" applyFont="1" applyFill="1" applyBorder="1" applyAlignment="1">
      <alignment horizontal="center" vertical="center" wrapText="1"/>
    </xf>
    <xf numFmtId="180" fontId="33" fillId="7" borderId="8" xfId="0" applyNumberFormat="1" applyFont="1" applyFill="1" applyBorder="1" applyAlignment="1">
      <alignment horizontal="center" vertical="center" wrapText="1"/>
    </xf>
    <xf numFmtId="180" fontId="33" fillId="7" borderId="44" xfId="0" applyNumberFormat="1" applyFont="1" applyFill="1" applyBorder="1" applyAlignment="1">
      <alignment horizontal="center" vertical="center" wrapText="1"/>
    </xf>
    <xf numFmtId="180" fontId="33" fillId="7" borderId="34" xfId="0" applyNumberFormat="1" applyFont="1" applyFill="1" applyBorder="1" applyAlignment="1">
      <alignment horizontal="center" vertical="center" wrapText="1"/>
    </xf>
    <xf numFmtId="180" fontId="33" fillId="7" borderId="4" xfId="0" applyNumberFormat="1" applyFont="1" applyFill="1" applyBorder="1" applyAlignment="1">
      <alignment horizontal="center" vertical="center" wrapText="1"/>
    </xf>
    <xf numFmtId="180" fontId="33" fillId="7" borderId="17" xfId="0" applyNumberFormat="1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 vertical="center" wrapText="1"/>
    </xf>
    <xf numFmtId="0" fontId="38" fillId="0" borderId="0" xfId="0" applyFont="1"/>
    <xf numFmtId="180" fontId="33" fillId="7" borderId="52" xfId="0" applyNumberFormat="1" applyFont="1" applyFill="1" applyBorder="1" applyAlignment="1">
      <alignment horizontal="center" vertical="center" wrapText="1"/>
    </xf>
    <xf numFmtId="180" fontId="33" fillId="7" borderId="53" xfId="0" applyNumberFormat="1" applyFont="1" applyFill="1" applyBorder="1" applyAlignment="1">
      <alignment horizontal="center" vertical="center" wrapText="1"/>
    </xf>
    <xf numFmtId="0" fontId="33" fillId="7" borderId="54" xfId="0" applyFont="1" applyFill="1" applyBorder="1" applyAlignment="1">
      <alignment horizontal="center" vertical="center" wrapText="1"/>
    </xf>
    <xf numFmtId="0" fontId="33" fillId="7" borderId="55" xfId="0" applyFont="1" applyFill="1" applyBorder="1" applyAlignment="1">
      <alignment horizontal="center" vertical="center" wrapText="1"/>
    </xf>
    <xf numFmtId="0" fontId="33" fillId="7" borderId="56" xfId="0" applyFont="1" applyFill="1" applyBorder="1" applyAlignment="1">
      <alignment horizontal="center" vertical="center" wrapText="1"/>
    </xf>
    <xf numFmtId="0" fontId="33" fillId="7" borderId="57" xfId="0" applyFont="1" applyFill="1" applyBorder="1" applyAlignment="1">
      <alignment horizontal="center" vertical="center" wrapText="1"/>
    </xf>
    <xf numFmtId="0" fontId="33" fillId="7" borderId="58" xfId="0" applyFont="1" applyFill="1" applyBorder="1" applyAlignment="1">
      <alignment horizontal="center" vertical="center" wrapText="1"/>
    </xf>
    <xf numFmtId="0" fontId="33" fillId="7" borderId="59" xfId="0" applyFont="1" applyFill="1" applyBorder="1" applyAlignment="1">
      <alignment horizontal="center" vertical="center" wrapText="1"/>
    </xf>
    <xf numFmtId="20" fontId="33" fillId="0" borderId="50" xfId="0" applyNumberFormat="1" applyFont="1" applyBorder="1"/>
    <xf numFmtId="0" fontId="33" fillId="7" borderId="62" xfId="0" applyFont="1" applyFill="1" applyBorder="1" applyAlignment="1">
      <alignment horizontal="center" vertical="center" wrapText="1"/>
    </xf>
    <xf numFmtId="0" fontId="33" fillId="7" borderId="63" xfId="0" applyFont="1" applyFill="1" applyBorder="1" applyAlignment="1">
      <alignment horizontal="center" vertical="center" wrapText="1"/>
    </xf>
    <xf numFmtId="0" fontId="33" fillId="0" borderId="42" xfId="0" applyFont="1" applyBorder="1"/>
    <xf numFmtId="176" fontId="33" fillId="0" borderId="0" xfId="0" applyNumberFormat="1" applyFont="1" applyAlignment="1">
      <alignment horizontal="right"/>
    </xf>
    <xf numFmtId="180" fontId="33" fillId="2" borderId="3" xfId="0" applyNumberFormat="1" applyFont="1" applyFill="1" applyBorder="1" applyAlignment="1">
      <alignment horizontal="right"/>
    </xf>
    <xf numFmtId="180" fontId="33" fillId="2" borderId="1" xfId="0" applyNumberFormat="1" applyFont="1" applyFill="1" applyBorder="1" applyAlignment="1">
      <alignment horizontal="right"/>
    </xf>
    <xf numFmtId="180" fontId="33" fillId="0" borderId="4" xfId="0" applyNumberFormat="1" applyFont="1" applyBorder="1" applyAlignment="1">
      <alignment horizontal="right"/>
    </xf>
    <xf numFmtId="180" fontId="35" fillId="0" borderId="0" xfId="0" applyNumberFormat="1" applyFont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8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41" fillId="3" borderId="1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3" borderId="46" xfId="0" applyFont="1" applyFill="1" applyBorder="1" applyAlignment="1">
      <alignment horizontal="center"/>
    </xf>
    <xf numFmtId="0" fontId="41" fillId="3" borderId="66" xfId="0" applyFont="1" applyFill="1" applyBorder="1" applyAlignment="1">
      <alignment horizontal="center"/>
    </xf>
    <xf numFmtId="182" fontId="41" fillId="0" borderId="18" xfId="0" applyNumberFormat="1" applyFont="1" applyBorder="1"/>
    <xf numFmtId="179" fontId="43" fillId="0" borderId="3" xfId="0" applyNumberFormat="1" applyFont="1" applyBorder="1"/>
    <xf numFmtId="182" fontId="41" fillId="0" borderId="7" xfId="0" applyNumberFormat="1" applyFont="1" applyBorder="1"/>
    <xf numFmtId="179" fontId="43" fillId="0" borderId="11" xfId="0" applyNumberFormat="1" applyFont="1" applyBorder="1"/>
    <xf numFmtId="180" fontId="40" fillId="0" borderId="1" xfId="0" applyNumberFormat="1" applyFont="1" applyBorder="1" applyAlignment="1">
      <alignment horizontal="right"/>
    </xf>
    <xf numFmtId="14" fontId="44" fillId="0" borderId="1" xfId="0" applyNumberFormat="1" applyFont="1" applyBorder="1"/>
    <xf numFmtId="181" fontId="42" fillId="0" borderId="1" xfId="0" applyNumberFormat="1" applyFont="1" applyBorder="1" applyAlignment="1">
      <alignment horizontal="center"/>
    </xf>
    <xf numFmtId="14" fontId="40" fillId="0" borderId="1" xfId="0" applyNumberFormat="1" applyFont="1" applyBorder="1"/>
    <xf numFmtId="14" fontId="40" fillId="0" borderId="9" xfId="0" applyNumberFormat="1" applyFont="1" applyBorder="1"/>
    <xf numFmtId="181" fontId="42" fillId="0" borderId="9" xfId="0" applyNumberFormat="1" applyFont="1" applyBorder="1" applyAlignment="1">
      <alignment horizontal="center"/>
    </xf>
    <xf numFmtId="20" fontId="40" fillId="0" borderId="1" xfId="0" applyNumberFormat="1" applyFont="1" applyBorder="1"/>
    <xf numFmtId="176" fontId="40" fillId="0" borderId="7" xfId="0" applyNumberFormat="1" applyFont="1" applyBorder="1"/>
    <xf numFmtId="177" fontId="7" fillId="0" borderId="0" xfId="1" applyNumberFormat="1" applyFont="1" applyFill="1" applyAlignment="1"/>
    <xf numFmtId="177" fontId="8" fillId="0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vertical="center"/>
    </xf>
    <xf numFmtId="40" fontId="8" fillId="0" borderId="1" xfId="1" applyNumberFormat="1" applyFont="1" applyFill="1" applyBorder="1" applyAlignment="1">
      <alignment vertical="center"/>
    </xf>
    <xf numFmtId="0" fontId="41" fillId="32" borderId="1" xfId="0" applyFont="1" applyFill="1" applyBorder="1" applyAlignment="1">
      <alignment horizontal="center"/>
    </xf>
    <xf numFmtId="179" fontId="34" fillId="32" borderId="15" xfId="0" applyNumberFormat="1" applyFont="1" applyFill="1" applyBorder="1" applyAlignment="1">
      <alignment horizontal="center"/>
    </xf>
    <xf numFmtId="179" fontId="34" fillId="32" borderId="1" xfId="0" applyNumberFormat="1" applyFont="1" applyFill="1" applyBorder="1" applyAlignment="1">
      <alignment horizontal="center"/>
    </xf>
    <xf numFmtId="179" fontId="34" fillId="32" borderId="16" xfId="0" applyNumberFormat="1" applyFont="1" applyFill="1" applyBorder="1" applyAlignment="1">
      <alignment horizontal="center"/>
    </xf>
    <xf numFmtId="0" fontId="33" fillId="32" borderId="5" xfId="0" applyFont="1" applyFill="1" applyBorder="1"/>
    <xf numFmtId="180" fontId="40" fillId="32" borderId="19" xfId="0" applyNumberFormat="1" applyFont="1" applyFill="1" applyBorder="1"/>
    <xf numFmtId="0" fontId="33" fillId="32" borderId="35" xfId="0" applyFont="1" applyFill="1" applyBorder="1" applyAlignment="1">
      <alignment horizontal="center"/>
    </xf>
    <xf numFmtId="46" fontId="33" fillId="32" borderId="5" xfId="0" applyNumberFormat="1" applyFont="1" applyFill="1" applyBorder="1"/>
    <xf numFmtId="179" fontId="34" fillId="32" borderId="60" xfId="0" applyNumberFormat="1" applyFont="1" applyFill="1" applyBorder="1" applyAlignment="1">
      <alignment horizontal="center"/>
    </xf>
    <xf numFmtId="179" fontId="34" fillId="32" borderId="9" xfId="0" applyNumberFormat="1" applyFont="1" applyFill="1" applyBorder="1" applyAlignment="1">
      <alignment horizontal="center"/>
    </xf>
    <xf numFmtId="179" fontId="34" fillId="32" borderId="10" xfId="0" applyNumberFormat="1" applyFont="1" applyFill="1" applyBorder="1" applyAlignment="1">
      <alignment horizontal="center"/>
    </xf>
    <xf numFmtId="0" fontId="33" fillId="32" borderId="48" xfId="0" applyFont="1" applyFill="1" applyBorder="1"/>
    <xf numFmtId="180" fontId="40" fillId="32" borderId="4" xfId="0" applyNumberFormat="1" applyFont="1" applyFill="1" applyBorder="1"/>
    <xf numFmtId="0" fontId="33" fillId="32" borderId="61" xfId="0" applyFont="1" applyFill="1" applyBorder="1" applyAlignment="1">
      <alignment horizontal="center"/>
    </xf>
    <xf numFmtId="46" fontId="33" fillId="32" borderId="5" xfId="0" applyNumberFormat="1" applyFont="1" applyFill="1" applyBorder="1" applyAlignment="1">
      <alignment wrapText="1"/>
    </xf>
    <xf numFmtId="180" fontId="40" fillId="32" borderId="19" xfId="0" applyNumberFormat="1" applyFont="1" applyFill="1" applyBorder="1" applyAlignment="1">
      <alignment wrapText="1"/>
    </xf>
    <xf numFmtId="0" fontId="33" fillId="32" borderId="64" xfId="0" applyFont="1" applyFill="1" applyBorder="1"/>
    <xf numFmtId="180" fontId="40" fillId="32" borderId="0" xfId="0" applyNumberFormat="1" applyFont="1" applyFill="1"/>
    <xf numFmtId="0" fontId="33" fillId="32" borderId="65" xfId="0" applyFont="1" applyFill="1" applyBorder="1" applyAlignment="1">
      <alignment horizontal="center"/>
    </xf>
    <xf numFmtId="0" fontId="33" fillId="3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83" fontId="0" fillId="0" borderId="68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45" fillId="32" borderId="0" xfId="0" applyFont="1" applyFill="1"/>
    <xf numFmtId="0" fontId="47" fillId="0" borderId="0" xfId="0" applyFont="1"/>
    <xf numFmtId="0" fontId="47" fillId="0" borderId="0" xfId="0" applyFont="1" applyAlignment="1">
      <alignment horizontal="right" vertical="center"/>
    </xf>
    <xf numFmtId="0" fontId="9" fillId="0" borderId="0" xfId="0" applyFont="1"/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177" fontId="7" fillId="0" borderId="0" xfId="1" applyNumberFormat="1" applyFont="1" applyAlignment="1"/>
    <xf numFmtId="0" fontId="9" fillId="0" borderId="2" xfId="0" applyFont="1" applyBorder="1" applyAlignment="1">
      <alignment vertical="center"/>
    </xf>
    <xf numFmtId="182" fontId="8" fillId="0" borderId="0" xfId="0" applyNumberFormat="1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80" fontId="9" fillId="30" borderId="1" xfId="0" applyNumberFormat="1" applyFont="1" applyFill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177" fontId="8" fillId="31" borderId="1" xfId="1" applyNumberFormat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180" fontId="9" fillId="0" borderId="3" xfId="0" applyNumberFormat="1" applyFont="1" applyBorder="1" applyAlignment="1">
      <alignment horizontal="right"/>
    </xf>
    <xf numFmtId="176" fontId="9" fillId="30" borderId="3" xfId="0" applyNumberFormat="1" applyFont="1" applyFill="1" applyBorder="1" applyAlignment="1">
      <alignment horizontal="right"/>
    </xf>
    <xf numFmtId="20" fontId="9" fillId="0" borderId="0" xfId="0" applyNumberFormat="1" applyFont="1"/>
    <xf numFmtId="180" fontId="40" fillId="32" borderId="18" xfId="0" applyNumberFormat="1" applyFont="1" applyFill="1" applyBorder="1"/>
    <xf numFmtId="176" fontId="33" fillId="0" borderId="1" xfId="0" applyNumberFormat="1" applyFont="1" applyBorder="1" applyAlignment="1">
      <alignment horizontal="center"/>
    </xf>
    <xf numFmtId="177" fontId="7" fillId="0" borderId="0" xfId="1" applyNumberFormat="1" applyFont="1" applyFill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0" fontId="0" fillId="0" borderId="0" xfId="0" applyNumberFormat="1"/>
    <xf numFmtId="0" fontId="33" fillId="7" borderId="0" xfId="0" applyFont="1" applyFill="1" applyAlignment="1">
      <alignment horizontal="right"/>
    </xf>
    <xf numFmtId="0" fontId="41" fillId="0" borderId="0" xfId="0" applyFont="1" applyAlignment="1">
      <alignment vertical="top"/>
    </xf>
    <xf numFmtId="0" fontId="41" fillId="0" borderId="7" xfId="0" applyFont="1" applyBorder="1"/>
    <xf numFmtId="176" fontId="33" fillId="7" borderId="39" xfId="0" applyNumberFormat="1" applyFont="1" applyFill="1" applyBorder="1" applyAlignment="1">
      <alignment horizontal="right"/>
    </xf>
    <xf numFmtId="176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176" fontId="38" fillId="7" borderId="0" xfId="0" applyNumberFormat="1" applyFont="1" applyFill="1" applyAlignment="1">
      <alignment horizontal="left" vertical="center"/>
    </xf>
    <xf numFmtId="0" fontId="38" fillId="7" borderId="0" xfId="0" applyFont="1" applyFill="1" applyAlignment="1">
      <alignment horizontal="left" vertical="center"/>
    </xf>
    <xf numFmtId="0" fontId="54" fillId="0" borderId="0" xfId="0" applyFont="1" applyAlignment="1">
      <alignment horizontal="left" wrapText="1"/>
    </xf>
    <xf numFmtId="0" fontId="33" fillId="7" borderId="0" xfId="0" applyFont="1" applyFill="1" applyAlignment="1">
      <alignment wrapText="1"/>
    </xf>
    <xf numFmtId="0" fontId="54" fillId="0" borderId="0" xfId="0" applyFont="1" applyAlignment="1">
      <alignment horizontal="right"/>
    </xf>
    <xf numFmtId="0" fontId="41" fillId="0" borderId="7" xfId="2" applyFont="1" applyBorder="1" applyAlignment="1"/>
    <xf numFmtId="0" fontId="33" fillId="7" borderId="0" xfId="2" applyFont="1" applyFill="1" applyAlignment="1">
      <alignment horizontal="right"/>
    </xf>
    <xf numFmtId="0" fontId="1" fillId="0" borderId="0" xfId="2" applyFont="1">
      <alignment vertical="center"/>
    </xf>
    <xf numFmtId="0" fontId="49" fillId="32" borderId="1" xfId="0" applyFont="1" applyFill="1" applyBorder="1" applyAlignment="1">
      <alignment horizontal="center" vertical="center"/>
    </xf>
    <xf numFmtId="178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5" borderId="50" xfId="0" applyFont="1" applyFill="1" applyBorder="1" applyAlignment="1">
      <alignment horizontal="center" vertical="center" wrapText="1"/>
    </xf>
    <xf numFmtId="0" fontId="33" fillId="5" borderId="51" xfId="0" applyFont="1" applyFill="1" applyBorder="1" applyAlignment="1">
      <alignment horizontal="center" vertical="center" wrapText="1"/>
    </xf>
    <xf numFmtId="0" fontId="48" fillId="32" borderId="0" xfId="0" applyFont="1" applyFill="1" applyAlignment="1">
      <alignment vertical="center"/>
    </xf>
    <xf numFmtId="0" fontId="33" fillId="7" borderId="0" xfId="0" applyFont="1" applyFill="1" applyAlignment="1">
      <alignment horizontal="right"/>
    </xf>
    <xf numFmtId="0" fontId="33" fillId="32" borderId="1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43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6" borderId="48" xfId="0" applyFont="1" applyFill="1" applyBorder="1" applyAlignment="1">
      <alignment horizontal="center" vertical="center" wrapText="1"/>
    </xf>
    <xf numFmtId="0" fontId="33" fillId="6" borderId="49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7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176" fontId="33" fillId="0" borderId="40" xfId="0" applyNumberFormat="1" applyFont="1" applyBorder="1" applyAlignment="1">
      <alignment horizontal="right"/>
    </xf>
    <xf numFmtId="176" fontId="33" fillId="0" borderId="41" xfId="0" applyNumberFormat="1" applyFont="1" applyBorder="1" applyAlignment="1">
      <alignment horizontal="right"/>
    </xf>
    <xf numFmtId="0" fontId="46" fillId="32" borderId="8" xfId="0" applyFont="1" applyFill="1" applyBorder="1" applyAlignment="1">
      <alignment horizontal="left" vertical="center"/>
    </xf>
    <xf numFmtId="0" fontId="47" fillId="0" borderId="8" xfId="0" applyFont="1" applyBorder="1" applyAlignment="1">
      <alignment horizontal="right" vertical="center"/>
    </xf>
    <xf numFmtId="0" fontId="48" fillId="32" borderId="8" xfId="0" applyFont="1" applyFill="1" applyBorder="1" applyAlignment="1">
      <alignment horizontal="left" vertical="center"/>
    </xf>
    <xf numFmtId="180" fontId="33" fillId="2" borderId="9" xfId="0" applyNumberFormat="1" applyFont="1" applyFill="1" applyBorder="1" applyAlignment="1">
      <alignment horizontal="center" vertical="center" wrapText="1"/>
    </xf>
    <xf numFmtId="180" fontId="33" fillId="2" borderId="46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3" fillId="32" borderId="9" xfId="0" applyFont="1" applyFill="1" applyBorder="1" applyAlignment="1">
      <alignment horizontal="center" vertical="center"/>
    </xf>
    <xf numFmtId="0" fontId="33" fillId="32" borderId="66" xfId="0" applyFont="1" applyFill="1" applyBorder="1" applyAlignment="1">
      <alignment horizontal="center" vertical="center"/>
    </xf>
    <xf numFmtId="0" fontId="33" fillId="32" borderId="46" xfId="0" applyFont="1" applyFill="1" applyBorder="1" applyAlignment="1">
      <alignment horizontal="center" vertical="center"/>
    </xf>
    <xf numFmtId="0" fontId="49" fillId="32" borderId="34" xfId="0" applyFont="1" applyFill="1" applyBorder="1" applyAlignment="1">
      <alignment horizontal="center" vertical="center"/>
    </xf>
    <xf numFmtId="0" fontId="49" fillId="32" borderId="4" xfId="0" applyFont="1" applyFill="1" applyBorder="1" applyAlignment="1">
      <alignment horizontal="center" vertical="center"/>
    </xf>
    <xf numFmtId="0" fontId="49" fillId="32" borderId="67" xfId="0" applyFont="1" applyFill="1" applyBorder="1" applyAlignment="1">
      <alignment horizontal="center" vertical="center"/>
    </xf>
    <xf numFmtId="0" fontId="49" fillId="32" borderId="0" xfId="0" applyFont="1" applyFill="1" applyAlignment="1">
      <alignment horizontal="center" vertical="center"/>
    </xf>
    <xf numFmtId="0" fontId="49" fillId="32" borderId="43" xfId="0" applyFont="1" applyFill="1" applyBorder="1" applyAlignment="1">
      <alignment horizontal="center" vertical="center"/>
    </xf>
    <xf numFmtId="0" fontId="49" fillId="32" borderId="8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39" xfId="0" applyFont="1" applyBorder="1" applyAlignment="1">
      <alignment horizontal="right"/>
    </xf>
    <xf numFmtId="176" fontId="33" fillId="7" borderId="0" xfId="0" applyNumberFormat="1" applyFont="1" applyFill="1" applyAlignment="1">
      <alignment horizontal="left"/>
    </xf>
    <xf numFmtId="176" fontId="33" fillId="7" borderId="39" xfId="0" applyNumberFormat="1" applyFont="1" applyFill="1" applyBorder="1" applyAlignment="1">
      <alignment horizontal="left"/>
    </xf>
    <xf numFmtId="0" fontId="9" fillId="30" borderId="9" xfId="0" applyFont="1" applyFill="1" applyBorder="1" applyAlignment="1">
      <alignment horizontal="center" vertical="center" wrapText="1"/>
    </xf>
    <xf numFmtId="0" fontId="9" fillId="30" borderId="46" xfId="0" applyFont="1" applyFill="1" applyBorder="1" applyAlignment="1">
      <alignment horizontal="center" vertical="center" wrapText="1"/>
    </xf>
    <xf numFmtId="177" fontId="8" fillId="31" borderId="9" xfId="1" applyNumberFormat="1" applyFont="1" applyFill="1" applyBorder="1" applyAlignment="1">
      <alignment horizontal="center" vertical="center"/>
    </xf>
    <xf numFmtId="177" fontId="8" fillId="31" borderId="46" xfId="1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77" fontId="8" fillId="0" borderId="9" xfId="1" applyNumberFormat="1" applyFont="1" applyFill="1" applyBorder="1" applyAlignment="1">
      <alignment horizontal="center" vertical="center" wrapText="1"/>
    </xf>
    <xf numFmtId="177" fontId="8" fillId="0" borderId="4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0" fontId="9" fillId="30" borderId="9" xfId="0" applyNumberFormat="1" applyFont="1" applyFill="1" applyBorder="1" applyAlignment="1">
      <alignment horizontal="center" vertical="center"/>
    </xf>
    <xf numFmtId="180" fontId="9" fillId="30" borderId="46" xfId="0" applyNumberFormat="1" applyFont="1" applyFill="1" applyBorder="1" applyAlignment="1">
      <alignment horizontal="center" vertical="center"/>
    </xf>
  </cellXfs>
  <cellStyles count="187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パーセント 2" xfId="72" xr:uid="{00000000-0005-0000-0000-00001B000000}"/>
    <cellStyle name="メモ 2" xfId="34" xr:uid="{00000000-0005-0000-0000-00001C000000}"/>
    <cellStyle name="リンク セル 2" xfId="35" xr:uid="{00000000-0005-0000-0000-00001D000000}"/>
    <cellStyle name="悪い 2" xfId="36" xr:uid="{00000000-0005-0000-0000-00001E000000}"/>
    <cellStyle name="計算 2" xfId="37" xr:uid="{00000000-0005-0000-0000-00001F000000}"/>
    <cellStyle name="警告文 2" xfId="38" xr:uid="{00000000-0005-0000-0000-000020000000}"/>
    <cellStyle name="桁区切り" xfId="1" builtinId="6"/>
    <cellStyle name="桁区切り 2" xfId="73" xr:uid="{00000000-0005-0000-0000-000021000000}"/>
    <cellStyle name="桁区切り 3" xfId="74" xr:uid="{00000000-0005-0000-0000-000022000000}"/>
    <cellStyle name="見出し 1 2" xfId="39" xr:uid="{00000000-0005-0000-0000-000023000000}"/>
    <cellStyle name="見出し 2 2" xfId="40" xr:uid="{00000000-0005-0000-0000-000024000000}"/>
    <cellStyle name="見出し 3 2" xfId="41" xr:uid="{00000000-0005-0000-0000-000025000000}"/>
    <cellStyle name="見出し 4 2" xfId="42" xr:uid="{00000000-0005-0000-0000-000026000000}"/>
    <cellStyle name="集計 2" xfId="43" xr:uid="{00000000-0005-0000-0000-000027000000}"/>
    <cellStyle name="出力 2" xfId="44" xr:uid="{00000000-0005-0000-0000-000028000000}"/>
    <cellStyle name="説明文 2" xfId="45" xr:uid="{00000000-0005-0000-0000-000029000000}"/>
    <cellStyle name="通貨 2" xfId="46" xr:uid="{00000000-0005-0000-0000-00002A000000}"/>
    <cellStyle name="通貨 2 10" xfId="75" xr:uid="{00000000-0005-0000-0000-00002B000000}"/>
    <cellStyle name="通貨 2 2" xfId="47" xr:uid="{00000000-0005-0000-0000-00002C000000}"/>
    <cellStyle name="通貨 2 2 2" xfId="77" xr:uid="{00000000-0005-0000-0000-00002D000000}"/>
    <cellStyle name="通貨 2 2 2 2" xfId="78" xr:uid="{00000000-0005-0000-0000-00002E000000}"/>
    <cellStyle name="通貨 2 2 2 2 2" xfId="79" xr:uid="{00000000-0005-0000-0000-00002F000000}"/>
    <cellStyle name="通貨 2 2 2 3" xfId="80" xr:uid="{00000000-0005-0000-0000-000030000000}"/>
    <cellStyle name="通貨 2 2 2 3 2" xfId="81" xr:uid="{00000000-0005-0000-0000-000031000000}"/>
    <cellStyle name="通貨 2 2 2 4" xfId="82" xr:uid="{00000000-0005-0000-0000-000032000000}"/>
    <cellStyle name="通貨 2 2 2 4 2" xfId="83" xr:uid="{00000000-0005-0000-0000-000033000000}"/>
    <cellStyle name="通貨 2 2 2 5" xfId="84" xr:uid="{00000000-0005-0000-0000-000034000000}"/>
    <cellStyle name="通貨 2 2 3" xfId="85" xr:uid="{00000000-0005-0000-0000-000035000000}"/>
    <cellStyle name="通貨 2 2 3 2" xfId="86" xr:uid="{00000000-0005-0000-0000-000036000000}"/>
    <cellStyle name="通貨 2 2 3 2 2" xfId="87" xr:uid="{00000000-0005-0000-0000-000037000000}"/>
    <cellStyle name="通貨 2 2 3 3" xfId="88" xr:uid="{00000000-0005-0000-0000-000038000000}"/>
    <cellStyle name="通貨 2 2 3 3 2" xfId="89" xr:uid="{00000000-0005-0000-0000-000039000000}"/>
    <cellStyle name="通貨 2 2 3 4" xfId="90" xr:uid="{00000000-0005-0000-0000-00003A000000}"/>
    <cellStyle name="通貨 2 2 3 4 2" xfId="91" xr:uid="{00000000-0005-0000-0000-00003B000000}"/>
    <cellStyle name="通貨 2 2 3 5" xfId="92" xr:uid="{00000000-0005-0000-0000-00003C000000}"/>
    <cellStyle name="通貨 2 2 4" xfId="93" xr:uid="{00000000-0005-0000-0000-00003D000000}"/>
    <cellStyle name="通貨 2 2 4 2" xfId="94" xr:uid="{00000000-0005-0000-0000-00003E000000}"/>
    <cellStyle name="通貨 2 2 4 2 2" xfId="95" xr:uid="{00000000-0005-0000-0000-00003F000000}"/>
    <cellStyle name="通貨 2 2 4 3" xfId="96" xr:uid="{00000000-0005-0000-0000-000040000000}"/>
    <cellStyle name="通貨 2 2 4 3 2" xfId="97" xr:uid="{00000000-0005-0000-0000-000041000000}"/>
    <cellStyle name="通貨 2 2 4 4" xfId="98" xr:uid="{00000000-0005-0000-0000-000042000000}"/>
    <cellStyle name="通貨 2 2 4 4 2" xfId="99" xr:uid="{00000000-0005-0000-0000-000043000000}"/>
    <cellStyle name="通貨 2 2 4 5" xfId="100" xr:uid="{00000000-0005-0000-0000-000044000000}"/>
    <cellStyle name="通貨 2 2 5" xfId="101" xr:uid="{00000000-0005-0000-0000-000045000000}"/>
    <cellStyle name="通貨 2 2 5 2" xfId="102" xr:uid="{00000000-0005-0000-0000-000046000000}"/>
    <cellStyle name="通貨 2 2 6" xfId="103" xr:uid="{00000000-0005-0000-0000-000047000000}"/>
    <cellStyle name="通貨 2 2 6 2" xfId="104" xr:uid="{00000000-0005-0000-0000-000048000000}"/>
    <cellStyle name="通貨 2 2 7" xfId="105" xr:uid="{00000000-0005-0000-0000-000049000000}"/>
    <cellStyle name="通貨 2 2 7 2" xfId="106" xr:uid="{00000000-0005-0000-0000-00004A000000}"/>
    <cellStyle name="通貨 2 2 8" xfId="107" xr:uid="{00000000-0005-0000-0000-00004B000000}"/>
    <cellStyle name="通貨 2 2 9" xfId="76" xr:uid="{00000000-0005-0000-0000-00004C000000}"/>
    <cellStyle name="通貨 2 3" xfId="108" xr:uid="{00000000-0005-0000-0000-00004D000000}"/>
    <cellStyle name="通貨 2 3 2" xfId="109" xr:uid="{00000000-0005-0000-0000-00004E000000}"/>
    <cellStyle name="通貨 2 3 2 2" xfId="110" xr:uid="{00000000-0005-0000-0000-00004F000000}"/>
    <cellStyle name="通貨 2 3 3" xfId="111" xr:uid="{00000000-0005-0000-0000-000050000000}"/>
    <cellStyle name="通貨 2 3 3 2" xfId="112" xr:uid="{00000000-0005-0000-0000-000051000000}"/>
    <cellStyle name="通貨 2 3 4" xfId="113" xr:uid="{00000000-0005-0000-0000-000052000000}"/>
    <cellStyle name="通貨 2 3 4 2" xfId="114" xr:uid="{00000000-0005-0000-0000-000053000000}"/>
    <cellStyle name="通貨 2 3 5" xfId="115" xr:uid="{00000000-0005-0000-0000-000054000000}"/>
    <cellStyle name="通貨 2 4" xfId="116" xr:uid="{00000000-0005-0000-0000-000055000000}"/>
    <cellStyle name="通貨 2 4 2" xfId="117" xr:uid="{00000000-0005-0000-0000-000056000000}"/>
    <cellStyle name="通貨 2 4 2 2" xfId="118" xr:uid="{00000000-0005-0000-0000-000057000000}"/>
    <cellStyle name="通貨 2 4 3" xfId="119" xr:uid="{00000000-0005-0000-0000-000058000000}"/>
    <cellStyle name="通貨 2 4 3 2" xfId="120" xr:uid="{00000000-0005-0000-0000-000059000000}"/>
    <cellStyle name="通貨 2 4 4" xfId="121" xr:uid="{00000000-0005-0000-0000-00005A000000}"/>
    <cellStyle name="通貨 2 4 4 2" xfId="122" xr:uid="{00000000-0005-0000-0000-00005B000000}"/>
    <cellStyle name="通貨 2 4 5" xfId="123" xr:uid="{00000000-0005-0000-0000-00005C000000}"/>
    <cellStyle name="通貨 2 5" xfId="124" xr:uid="{00000000-0005-0000-0000-00005D000000}"/>
    <cellStyle name="通貨 2 5 2" xfId="125" xr:uid="{00000000-0005-0000-0000-00005E000000}"/>
    <cellStyle name="通貨 2 5 2 2" xfId="126" xr:uid="{00000000-0005-0000-0000-00005F000000}"/>
    <cellStyle name="通貨 2 5 3" xfId="127" xr:uid="{00000000-0005-0000-0000-000060000000}"/>
    <cellStyle name="通貨 2 5 3 2" xfId="128" xr:uid="{00000000-0005-0000-0000-000061000000}"/>
    <cellStyle name="通貨 2 5 4" xfId="129" xr:uid="{00000000-0005-0000-0000-000062000000}"/>
    <cellStyle name="通貨 2 5 4 2" xfId="130" xr:uid="{00000000-0005-0000-0000-000063000000}"/>
    <cellStyle name="通貨 2 5 5" xfId="131" xr:uid="{00000000-0005-0000-0000-000064000000}"/>
    <cellStyle name="通貨 2 6" xfId="132" xr:uid="{00000000-0005-0000-0000-000065000000}"/>
    <cellStyle name="通貨 2 6 2" xfId="133" xr:uid="{00000000-0005-0000-0000-000066000000}"/>
    <cellStyle name="通貨 2 7" xfId="134" xr:uid="{00000000-0005-0000-0000-000067000000}"/>
    <cellStyle name="通貨 2 7 2" xfId="135" xr:uid="{00000000-0005-0000-0000-000068000000}"/>
    <cellStyle name="通貨 2 8" xfId="136" xr:uid="{00000000-0005-0000-0000-000069000000}"/>
    <cellStyle name="通貨 2 8 2" xfId="137" xr:uid="{00000000-0005-0000-0000-00006A000000}"/>
    <cellStyle name="通貨 2 9" xfId="138" xr:uid="{00000000-0005-0000-0000-00006B000000}"/>
    <cellStyle name="通貨 3" xfId="48" xr:uid="{00000000-0005-0000-0000-00006C000000}"/>
    <cellStyle name="通貨 3 2" xfId="140" xr:uid="{00000000-0005-0000-0000-00006D000000}"/>
    <cellStyle name="通貨 3 2 2" xfId="141" xr:uid="{00000000-0005-0000-0000-00006E000000}"/>
    <cellStyle name="通貨 3 2 2 2" xfId="142" xr:uid="{00000000-0005-0000-0000-00006F000000}"/>
    <cellStyle name="通貨 3 2 3" xfId="143" xr:uid="{00000000-0005-0000-0000-000070000000}"/>
    <cellStyle name="通貨 3 2 3 2" xfId="144" xr:uid="{00000000-0005-0000-0000-000071000000}"/>
    <cellStyle name="通貨 3 2 4" xfId="145" xr:uid="{00000000-0005-0000-0000-000072000000}"/>
    <cellStyle name="通貨 3 2 4 2" xfId="146" xr:uid="{00000000-0005-0000-0000-000073000000}"/>
    <cellStyle name="通貨 3 2 5" xfId="147" xr:uid="{00000000-0005-0000-0000-000074000000}"/>
    <cellStyle name="通貨 3 3" xfId="148" xr:uid="{00000000-0005-0000-0000-000075000000}"/>
    <cellStyle name="通貨 3 3 2" xfId="149" xr:uid="{00000000-0005-0000-0000-000076000000}"/>
    <cellStyle name="通貨 3 3 2 2" xfId="150" xr:uid="{00000000-0005-0000-0000-000077000000}"/>
    <cellStyle name="通貨 3 3 3" xfId="151" xr:uid="{00000000-0005-0000-0000-000078000000}"/>
    <cellStyle name="通貨 3 3 3 2" xfId="152" xr:uid="{00000000-0005-0000-0000-000079000000}"/>
    <cellStyle name="通貨 3 3 4" xfId="153" xr:uid="{00000000-0005-0000-0000-00007A000000}"/>
    <cellStyle name="通貨 3 3 4 2" xfId="154" xr:uid="{00000000-0005-0000-0000-00007B000000}"/>
    <cellStyle name="通貨 3 3 5" xfId="155" xr:uid="{00000000-0005-0000-0000-00007C000000}"/>
    <cellStyle name="通貨 3 4" xfId="156" xr:uid="{00000000-0005-0000-0000-00007D000000}"/>
    <cellStyle name="通貨 3 4 2" xfId="157" xr:uid="{00000000-0005-0000-0000-00007E000000}"/>
    <cellStyle name="通貨 3 4 2 2" xfId="158" xr:uid="{00000000-0005-0000-0000-00007F000000}"/>
    <cellStyle name="通貨 3 4 3" xfId="159" xr:uid="{00000000-0005-0000-0000-000080000000}"/>
    <cellStyle name="通貨 3 4 3 2" xfId="160" xr:uid="{00000000-0005-0000-0000-000081000000}"/>
    <cellStyle name="通貨 3 4 4" xfId="161" xr:uid="{00000000-0005-0000-0000-000082000000}"/>
    <cellStyle name="通貨 3 4 4 2" xfId="162" xr:uid="{00000000-0005-0000-0000-000083000000}"/>
    <cellStyle name="通貨 3 4 5" xfId="163" xr:uid="{00000000-0005-0000-0000-000084000000}"/>
    <cellStyle name="通貨 3 5" xfId="164" xr:uid="{00000000-0005-0000-0000-000085000000}"/>
    <cellStyle name="通貨 3 5 2" xfId="165" xr:uid="{00000000-0005-0000-0000-000086000000}"/>
    <cellStyle name="通貨 3 6" xfId="166" xr:uid="{00000000-0005-0000-0000-000087000000}"/>
    <cellStyle name="通貨 3 6 2" xfId="167" xr:uid="{00000000-0005-0000-0000-000088000000}"/>
    <cellStyle name="通貨 3 7" xfId="168" xr:uid="{00000000-0005-0000-0000-000089000000}"/>
    <cellStyle name="通貨 3 7 2" xfId="169" xr:uid="{00000000-0005-0000-0000-00008A000000}"/>
    <cellStyle name="通貨 3 8" xfId="170" xr:uid="{00000000-0005-0000-0000-00008B000000}"/>
    <cellStyle name="通貨 3 9" xfId="139" xr:uid="{00000000-0005-0000-0000-00008C000000}"/>
    <cellStyle name="入力 2" xfId="49" xr:uid="{00000000-0005-0000-0000-00008D000000}"/>
    <cellStyle name="標準" xfId="0" builtinId="0"/>
    <cellStyle name="標準 10" xfId="171" xr:uid="{00000000-0005-0000-0000-00008F000000}"/>
    <cellStyle name="標準 11" xfId="50" xr:uid="{00000000-0005-0000-0000-000090000000}"/>
    <cellStyle name="標準 12" xfId="51" xr:uid="{00000000-0005-0000-0000-000091000000}"/>
    <cellStyle name="標準 13" xfId="52" xr:uid="{00000000-0005-0000-0000-000092000000}"/>
    <cellStyle name="標準 14" xfId="53" xr:uid="{00000000-0005-0000-0000-000093000000}"/>
    <cellStyle name="標準 15" xfId="172" xr:uid="{00000000-0005-0000-0000-000094000000}"/>
    <cellStyle name="標準 16" xfId="173" xr:uid="{00000000-0005-0000-0000-000095000000}"/>
    <cellStyle name="標準 162" xfId="174" xr:uid="{00000000-0005-0000-0000-000096000000}"/>
    <cellStyle name="標準 17" xfId="175" xr:uid="{00000000-0005-0000-0000-000097000000}"/>
    <cellStyle name="標準 18" xfId="71" xr:uid="{00000000-0005-0000-0000-000098000000}"/>
    <cellStyle name="標準 19" xfId="181" xr:uid="{00000000-0005-0000-0000-000099000000}"/>
    <cellStyle name="標準 2" xfId="2" xr:uid="{69EFD19D-9424-4FCE-BB69-D31F86EE86B9}"/>
    <cellStyle name="標準 2 2" xfId="55" xr:uid="{00000000-0005-0000-0000-00009B000000}"/>
    <cellStyle name="標準 2 2 2" xfId="56" xr:uid="{00000000-0005-0000-0000-00009C000000}"/>
    <cellStyle name="標準 2 2 3" xfId="176" xr:uid="{00000000-0005-0000-0000-00009D000000}"/>
    <cellStyle name="標準 2 3" xfId="54" xr:uid="{00000000-0005-0000-0000-00009E000000}"/>
    <cellStyle name="標準 2 3 2" xfId="177" xr:uid="{00000000-0005-0000-0000-00009F000000}"/>
    <cellStyle name="標準 2 4" xfId="5" xr:uid="{00000000-0005-0000-0000-00009A000000}"/>
    <cellStyle name="標準 2 5" xfId="182" xr:uid="{00000000-0005-0000-0000-0000A0000000}"/>
    <cellStyle name="標準 2 6" xfId="3" xr:uid="{FE39C26C-93A4-477D-ACFA-FC763B46310D}"/>
    <cellStyle name="標準 2 6 2" xfId="183" xr:uid="{00000000-0005-0000-0000-0000A1000000}"/>
    <cellStyle name="標準 20" xfId="186" xr:uid="{00000000-0005-0000-0000-0000A2000000}"/>
    <cellStyle name="標準 21" xfId="4" xr:uid="{00000000-0005-0000-0000-0000BF000000}"/>
    <cellStyle name="標準 24 2" xfId="184" xr:uid="{00000000-0005-0000-0000-0000A3000000}"/>
    <cellStyle name="標準 24 2 2" xfId="185" xr:uid="{00000000-0005-0000-0000-0000A4000000}"/>
    <cellStyle name="標準 3" xfId="57" xr:uid="{00000000-0005-0000-0000-0000A5000000}"/>
    <cellStyle name="標準 3 2" xfId="58" xr:uid="{00000000-0005-0000-0000-0000A6000000}"/>
    <cellStyle name="標準 3 3" xfId="59" xr:uid="{00000000-0005-0000-0000-0000A7000000}"/>
    <cellStyle name="標準 3 4" xfId="178" xr:uid="{00000000-0005-0000-0000-0000A8000000}"/>
    <cellStyle name="標準 3 5" xfId="179" xr:uid="{00000000-0005-0000-0000-0000A9000000}"/>
    <cellStyle name="標準 4" xfId="60" xr:uid="{00000000-0005-0000-0000-0000AA000000}"/>
    <cellStyle name="標準 4 2" xfId="61" xr:uid="{00000000-0005-0000-0000-0000AB000000}"/>
    <cellStyle name="標準 4 3" xfId="62" xr:uid="{00000000-0005-0000-0000-0000AC000000}"/>
    <cellStyle name="標準 4 4" xfId="63" xr:uid="{00000000-0005-0000-0000-0000AD000000}"/>
    <cellStyle name="標準 5" xfId="64" xr:uid="{00000000-0005-0000-0000-0000AE000000}"/>
    <cellStyle name="標準 5 2" xfId="65" xr:uid="{00000000-0005-0000-0000-0000AF000000}"/>
    <cellStyle name="標準 5 3" xfId="66" xr:uid="{00000000-0005-0000-0000-0000B0000000}"/>
    <cellStyle name="標準 6" xfId="67" xr:uid="{00000000-0005-0000-0000-0000B1000000}"/>
    <cellStyle name="標準 7" xfId="68" xr:uid="{00000000-0005-0000-0000-0000B2000000}"/>
    <cellStyle name="標準 8" xfId="69" xr:uid="{00000000-0005-0000-0000-0000B3000000}"/>
    <cellStyle name="標準 9" xfId="6" xr:uid="{00000000-0005-0000-0000-0000B4000000}"/>
    <cellStyle name="標準 9 2" xfId="180" xr:uid="{00000000-0005-0000-0000-0000B5000000}"/>
    <cellStyle name="良い 2" xfId="70" xr:uid="{00000000-0005-0000-0000-0000B6000000}"/>
  </cellStyles>
  <dxfs count="21"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</dxfs>
  <tableStyles count="1" defaultTableStyle="TableStyleMedium2" defaultPivotStyle="PivotStyleLight16">
    <tableStyle name="ピボットテーブル スタイル 1" table="0" count="0" xr9:uid="{00000000-0011-0000-FFFF-FFFF00000000}"/>
  </tableStyles>
  <colors>
    <mruColors>
      <color rgb="FFFFB7B7"/>
      <color rgb="FFF43ED1"/>
      <color rgb="FFFFA7A7"/>
      <color rgb="FFFFFF99"/>
      <color rgb="FFFF9B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1E5EB-3748-491B-9F45-A6F18E49A184}"/>
            </a:ext>
          </a:extLst>
        </xdr:cNvPr>
        <xdr:cNvSpPr txBox="1"/>
      </xdr:nvSpPr>
      <xdr:spPr>
        <a:xfrm>
          <a:off x="80254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D50852E-398D-4E58-BFC9-A48D13556227}"/>
            </a:ext>
          </a:extLst>
        </xdr:cNvPr>
        <xdr:cNvSpPr txBox="1"/>
      </xdr:nvSpPr>
      <xdr:spPr>
        <a:xfrm>
          <a:off x="90609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4EB2E4-AA36-443E-A552-639A3B524000}"/>
            </a:ext>
          </a:extLst>
        </xdr:cNvPr>
        <xdr:cNvSpPr txBox="1"/>
      </xdr:nvSpPr>
      <xdr:spPr>
        <a:xfrm>
          <a:off x="99481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FBB2E-2835-4796-ACF0-C7BAFF1A9B7C}"/>
            </a:ext>
          </a:extLst>
        </xdr:cNvPr>
        <xdr:cNvSpPr txBox="1"/>
      </xdr:nvSpPr>
      <xdr:spPr>
        <a:xfrm>
          <a:off x="109932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840E92-97F9-40BD-8623-41027202A527}"/>
            </a:ext>
          </a:extLst>
        </xdr:cNvPr>
        <xdr:cNvSpPr txBox="1"/>
      </xdr:nvSpPr>
      <xdr:spPr>
        <a:xfrm>
          <a:off x="120110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0ED5BD-66E2-44C8-8AA4-63BF1A3DFB1D}"/>
            </a:ext>
          </a:extLst>
        </xdr:cNvPr>
        <xdr:cNvSpPr txBox="1"/>
      </xdr:nvSpPr>
      <xdr:spPr>
        <a:xfrm>
          <a:off x="130288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8AD8F7D-66FD-4DF1-B9B7-6388A01F8444}"/>
            </a:ext>
          </a:extLst>
        </xdr:cNvPr>
        <xdr:cNvSpPr txBox="1"/>
      </xdr:nvSpPr>
      <xdr:spPr>
        <a:xfrm>
          <a:off x="140466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903F4B-C674-4B48-841E-542824DAB049}"/>
            </a:ext>
          </a:extLst>
        </xdr:cNvPr>
        <xdr:cNvSpPr txBox="1"/>
      </xdr:nvSpPr>
      <xdr:spPr>
        <a:xfrm>
          <a:off x="150916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FE3442-EAE8-45AF-ABB6-B151D572B3A8}"/>
            </a:ext>
          </a:extLst>
        </xdr:cNvPr>
        <xdr:cNvSpPr txBox="1"/>
      </xdr:nvSpPr>
      <xdr:spPr>
        <a:xfrm>
          <a:off x="161094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9582FC-603D-4EE1-A691-07F9DD0F6B24}"/>
            </a:ext>
          </a:extLst>
        </xdr:cNvPr>
        <xdr:cNvSpPr txBox="1"/>
      </xdr:nvSpPr>
      <xdr:spPr>
        <a:xfrm>
          <a:off x="171409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475466-8684-47DE-B416-33621F50FE3C}"/>
            </a:ext>
          </a:extLst>
        </xdr:cNvPr>
        <xdr:cNvSpPr txBox="1"/>
      </xdr:nvSpPr>
      <xdr:spPr>
        <a:xfrm>
          <a:off x="181723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B23E8C-8F2B-4307-9B4D-B4134EFAE2BC}"/>
            </a:ext>
          </a:extLst>
        </xdr:cNvPr>
        <xdr:cNvSpPr txBox="1"/>
      </xdr:nvSpPr>
      <xdr:spPr>
        <a:xfrm>
          <a:off x="192037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8F2F1F-1A66-43DB-A972-464B1792AB95}"/>
            </a:ext>
          </a:extLst>
        </xdr:cNvPr>
        <xdr:cNvSpPr txBox="1"/>
      </xdr:nvSpPr>
      <xdr:spPr>
        <a:xfrm>
          <a:off x="202215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5E35F06-5183-4ACF-8598-E5235671A485}"/>
            </a:ext>
          </a:extLst>
        </xdr:cNvPr>
        <xdr:cNvSpPr txBox="1"/>
      </xdr:nvSpPr>
      <xdr:spPr>
        <a:xfrm>
          <a:off x="212529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6B4FC7C-6FEF-4EF0-BF97-CCE1DBEDC754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FA0315-9509-44F3-AF92-CE9AF44BF33D}"/>
            </a:ext>
          </a:extLst>
        </xdr:cNvPr>
        <xdr:cNvSpPr txBox="1"/>
      </xdr:nvSpPr>
      <xdr:spPr>
        <a:xfrm>
          <a:off x="221605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80CF3A-B61E-4EAF-9FD7-69A40405EA4B}"/>
            </a:ext>
          </a:extLst>
        </xdr:cNvPr>
        <xdr:cNvSpPr txBox="1"/>
      </xdr:nvSpPr>
      <xdr:spPr>
        <a:xfrm>
          <a:off x="85398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B42852-20EE-40A0-B2FE-C0AB35B2B971}"/>
            </a:ext>
          </a:extLst>
        </xdr:cNvPr>
        <xdr:cNvSpPr txBox="1"/>
      </xdr:nvSpPr>
      <xdr:spPr>
        <a:xfrm>
          <a:off x="174627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EC25D-2884-4836-AD05-0FFB668CEECF}"/>
            </a:ext>
          </a:extLst>
        </xdr:cNvPr>
        <xdr:cNvSpPr txBox="1"/>
      </xdr:nvSpPr>
      <xdr:spPr>
        <a:xfrm>
          <a:off x="79873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C716D-0B10-47F3-B9E5-F22B9B361411}"/>
            </a:ext>
          </a:extLst>
        </xdr:cNvPr>
        <xdr:cNvSpPr txBox="1"/>
      </xdr:nvSpPr>
      <xdr:spPr>
        <a:xfrm>
          <a:off x="90228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0EB2B6-E235-4B4F-9C11-A94ADDD79054}"/>
            </a:ext>
          </a:extLst>
        </xdr:cNvPr>
        <xdr:cNvSpPr txBox="1"/>
      </xdr:nvSpPr>
      <xdr:spPr>
        <a:xfrm>
          <a:off x="99100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823719-8145-46C5-B706-E5E806F88318}"/>
            </a:ext>
          </a:extLst>
        </xdr:cNvPr>
        <xdr:cNvSpPr txBox="1"/>
      </xdr:nvSpPr>
      <xdr:spPr>
        <a:xfrm>
          <a:off x="109551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4E52B0-16CF-4351-A7EC-168CCD1839E2}"/>
            </a:ext>
          </a:extLst>
        </xdr:cNvPr>
        <xdr:cNvSpPr txBox="1"/>
      </xdr:nvSpPr>
      <xdr:spPr>
        <a:xfrm>
          <a:off x="119729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CF4348-C92E-4C99-ABC1-47C87AA167BA}"/>
            </a:ext>
          </a:extLst>
        </xdr:cNvPr>
        <xdr:cNvSpPr txBox="1"/>
      </xdr:nvSpPr>
      <xdr:spPr>
        <a:xfrm>
          <a:off x="129907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6292ED-7B6C-4DC2-B6C4-611CA10BE8F6}"/>
            </a:ext>
          </a:extLst>
        </xdr:cNvPr>
        <xdr:cNvSpPr txBox="1"/>
      </xdr:nvSpPr>
      <xdr:spPr>
        <a:xfrm>
          <a:off x="140085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8011F10-625D-4867-8657-D9950D41C97A}"/>
            </a:ext>
          </a:extLst>
        </xdr:cNvPr>
        <xdr:cNvSpPr txBox="1"/>
      </xdr:nvSpPr>
      <xdr:spPr>
        <a:xfrm>
          <a:off x="150535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772B74-B63F-4848-AEB8-AF411339946E}"/>
            </a:ext>
          </a:extLst>
        </xdr:cNvPr>
        <xdr:cNvSpPr txBox="1"/>
      </xdr:nvSpPr>
      <xdr:spPr>
        <a:xfrm>
          <a:off x="160713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281557-1CA3-4F4B-B700-29F15C713683}"/>
            </a:ext>
          </a:extLst>
        </xdr:cNvPr>
        <xdr:cNvSpPr txBox="1"/>
      </xdr:nvSpPr>
      <xdr:spPr>
        <a:xfrm>
          <a:off x="171028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BE7D15-A637-48EB-B6E9-0303A81B2563}"/>
            </a:ext>
          </a:extLst>
        </xdr:cNvPr>
        <xdr:cNvSpPr txBox="1"/>
      </xdr:nvSpPr>
      <xdr:spPr>
        <a:xfrm>
          <a:off x="181342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37CA68-392A-43A3-BF29-05646CC99750}"/>
            </a:ext>
          </a:extLst>
        </xdr:cNvPr>
        <xdr:cNvSpPr txBox="1"/>
      </xdr:nvSpPr>
      <xdr:spPr>
        <a:xfrm>
          <a:off x="191656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CC2036-25A6-43A3-A3BC-06F199E2136C}"/>
            </a:ext>
          </a:extLst>
        </xdr:cNvPr>
        <xdr:cNvSpPr txBox="1"/>
      </xdr:nvSpPr>
      <xdr:spPr>
        <a:xfrm>
          <a:off x="201834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FB81F17-5D0E-4F41-A986-CA2CF631F403}"/>
            </a:ext>
          </a:extLst>
        </xdr:cNvPr>
        <xdr:cNvSpPr txBox="1"/>
      </xdr:nvSpPr>
      <xdr:spPr>
        <a:xfrm>
          <a:off x="212148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D54BBBB-7F16-4E56-9BB0-076215D2241E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A4EBC2-9660-4D03-AC5E-D8AF02298BAE}"/>
            </a:ext>
          </a:extLst>
        </xdr:cNvPr>
        <xdr:cNvSpPr txBox="1"/>
      </xdr:nvSpPr>
      <xdr:spPr>
        <a:xfrm>
          <a:off x="221224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C78A9A-8ABC-4BBB-A3F3-B470F6932294}"/>
            </a:ext>
          </a:extLst>
        </xdr:cNvPr>
        <xdr:cNvSpPr txBox="1"/>
      </xdr:nvSpPr>
      <xdr:spPr>
        <a:xfrm>
          <a:off x="85017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57A015-63BC-4EDE-92CB-FD729BC8A109}"/>
            </a:ext>
          </a:extLst>
        </xdr:cNvPr>
        <xdr:cNvSpPr txBox="1"/>
      </xdr:nvSpPr>
      <xdr:spPr>
        <a:xfrm>
          <a:off x="174246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  <xdr:twoCellAnchor>
    <xdr:from>
      <xdr:col>193</xdr:col>
      <xdr:colOff>1000125</xdr:colOff>
      <xdr:row>26</xdr:row>
      <xdr:rowOff>285751</xdr:rowOff>
    </xdr:from>
    <xdr:to>
      <xdr:col>196</xdr:col>
      <xdr:colOff>214312</xdr:colOff>
      <xdr:row>28</xdr:row>
      <xdr:rowOff>500062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95B6A0CD-D967-4048-BEAF-9E894C3B5F39}"/>
            </a:ext>
          </a:extLst>
        </xdr:cNvPr>
        <xdr:cNvSpPr/>
      </xdr:nvSpPr>
      <xdr:spPr bwMode="auto">
        <a:xfrm>
          <a:off x="31908750" y="16097251"/>
          <a:ext cx="5024437" cy="1357311"/>
        </a:xfrm>
        <a:prstGeom prst="wedgeRoundRectCallout">
          <a:avLst>
            <a:gd name="adj1" fmla="val -21298"/>
            <a:gd name="adj2" fmla="val 798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兼業が</a:t>
          </a:r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日に複数回ある場合は、</a:t>
          </a:r>
          <a:endParaRPr kumimoji="1" lang="en-US" altLang="ja-JP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行を追加して記入してください。</a:t>
          </a:r>
        </a:p>
      </xdr:txBody>
    </xdr:sp>
    <xdr:clientData/>
  </xdr:twoCellAnchor>
  <xdr:twoCellAnchor>
    <xdr:from>
      <xdr:col>0</xdr:col>
      <xdr:colOff>23812</xdr:colOff>
      <xdr:row>29</xdr:row>
      <xdr:rowOff>547688</xdr:rowOff>
    </xdr:from>
    <xdr:to>
      <xdr:col>200</xdr:col>
      <xdr:colOff>1343024</xdr:colOff>
      <xdr:row>32</xdr:row>
      <xdr:rowOff>547687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AB11840-2FF9-4A09-ABCE-01A49D2C4855}"/>
            </a:ext>
          </a:extLst>
        </xdr:cNvPr>
        <xdr:cNvSpPr/>
      </xdr:nvSpPr>
      <xdr:spPr>
        <a:xfrm>
          <a:off x="23812" y="18073688"/>
          <a:ext cx="42229087" cy="1714499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1271589</xdr:colOff>
      <xdr:row>11</xdr:row>
      <xdr:rowOff>404813</xdr:rowOff>
    </xdr:from>
    <xdr:to>
      <xdr:col>199</xdr:col>
      <xdr:colOff>604838</xdr:colOff>
      <xdr:row>14</xdr:row>
      <xdr:rowOff>57149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9E430577-8DCE-4D84-8557-51C72CB5B093}"/>
            </a:ext>
          </a:extLst>
        </xdr:cNvPr>
        <xdr:cNvSpPr/>
      </xdr:nvSpPr>
      <xdr:spPr bwMode="auto">
        <a:xfrm>
          <a:off x="33751839" y="7643813"/>
          <a:ext cx="6262687" cy="1366836"/>
        </a:xfrm>
        <a:prstGeom prst="wedgeRoundRectCallout">
          <a:avLst>
            <a:gd name="adj1" fmla="val -24037"/>
            <a:gd name="adj2" fmla="val 84027"/>
            <a:gd name="adj3" fmla="val 16667"/>
          </a:avLst>
        </a:prstGeom>
        <a:solidFill>
          <a:srgbClr val="92D05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本院での勤務時間と兼業時間が重複しないように勤務パターンを選択してください。</a:t>
          </a:r>
        </a:p>
      </xdr:txBody>
    </xdr:sp>
    <xdr:clientData/>
  </xdr:twoCellAnchor>
  <xdr:twoCellAnchor>
    <xdr:from>
      <xdr:col>80</xdr:col>
      <xdr:colOff>47624</xdr:colOff>
      <xdr:row>15</xdr:row>
      <xdr:rowOff>1</xdr:rowOff>
    </xdr:from>
    <xdr:to>
      <xdr:col>198</xdr:col>
      <xdr:colOff>-1</xdr:colOff>
      <xdr:row>16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577870D-17EB-4861-96CA-B2ED55399370}"/>
            </a:ext>
          </a:extLst>
        </xdr:cNvPr>
        <xdr:cNvSpPr/>
      </xdr:nvSpPr>
      <xdr:spPr>
        <a:xfrm>
          <a:off x="14025562" y="9525001"/>
          <a:ext cx="24169687" cy="571499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2809876</xdr:colOff>
      <xdr:row>3</xdr:row>
      <xdr:rowOff>1119187</xdr:rowOff>
    </xdr:from>
    <xdr:to>
      <xdr:col>200</xdr:col>
      <xdr:colOff>1317855</xdr:colOff>
      <xdr:row>8</xdr:row>
      <xdr:rowOff>19049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2F0102BB-3B93-4BA3-B887-89DF8102D9D3}"/>
            </a:ext>
          </a:extLst>
        </xdr:cNvPr>
        <xdr:cNvSpPr/>
      </xdr:nvSpPr>
      <xdr:spPr bwMode="auto">
        <a:xfrm>
          <a:off x="35290126" y="3571875"/>
          <a:ext cx="6937604" cy="1971674"/>
        </a:xfrm>
        <a:prstGeom prst="wedgeRoundRectCallout">
          <a:avLst>
            <a:gd name="adj1" fmla="val 24360"/>
            <a:gd name="adj2" fmla="val 100935"/>
            <a:gd name="adj3" fmla="val 16667"/>
          </a:avLst>
        </a:prstGeom>
        <a:solidFill>
          <a:srgbClr val="FF9B9B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従事時間は自動計算するようにしていますが、宿日直許可を受けた宿日直の場合は労働時間に含まないので、</a:t>
          </a:r>
          <a:r>
            <a:rPr kumimoji="1" lang="en-US" altLang="ja-JP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0:00</a:t>
          </a:r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となります。</a:t>
          </a:r>
        </a:p>
      </xdr:txBody>
    </xdr:sp>
    <xdr:clientData/>
  </xdr:twoCellAnchor>
  <xdr:twoCellAnchor>
    <xdr:from>
      <xdr:col>193</xdr:col>
      <xdr:colOff>1500187</xdr:colOff>
      <xdr:row>9</xdr:row>
      <xdr:rowOff>517070</xdr:rowOff>
    </xdr:from>
    <xdr:to>
      <xdr:col>200</xdr:col>
      <xdr:colOff>47624</xdr:colOff>
      <xdr:row>11</xdr:row>
      <xdr:rowOff>40821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BA27C75-438E-4A49-BF55-D56FA345C584}"/>
            </a:ext>
          </a:extLst>
        </xdr:cNvPr>
        <xdr:cNvSpPr/>
      </xdr:nvSpPr>
      <xdr:spPr>
        <a:xfrm>
          <a:off x="30684787" y="6594020"/>
          <a:ext cx="8577262" cy="64770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0</xdr:colOff>
      <xdr:row>0</xdr:row>
      <xdr:rowOff>309562</xdr:rowOff>
    </xdr:from>
    <xdr:to>
      <xdr:col>171</xdr:col>
      <xdr:colOff>0</xdr:colOff>
      <xdr:row>2</xdr:row>
      <xdr:rowOff>817560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06FDF8F-9A79-449E-AAD0-D5271992F2C5}"/>
            </a:ext>
          </a:extLst>
        </xdr:cNvPr>
        <xdr:cNvSpPr txBox="1"/>
      </xdr:nvSpPr>
      <xdr:spPr>
        <a:xfrm>
          <a:off x="15792450" y="309562"/>
          <a:ext cx="5314950" cy="1927223"/>
        </a:xfrm>
        <a:prstGeom prst="rect">
          <a:avLst/>
        </a:prstGeom>
        <a:solidFill>
          <a:srgbClr val="FFFF99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u="sng"/>
            <a:t>勤務時間割振表記入例</a:t>
          </a:r>
          <a:endParaRPr kumimoji="1" lang="en-US" altLang="ja-JP" sz="2800" b="1" u="sng"/>
        </a:p>
        <a:p>
          <a:r>
            <a:rPr kumimoji="1" lang="ja-JP" altLang="en-US" sz="2000"/>
            <a:t>　・黄色セル部分のみ入力ください。</a:t>
          </a:r>
          <a:endParaRPr kumimoji="1" lang="en-US" altLang="ja-JP" sz="2000"/>
        </a:p>
        <a:p>
          <a:r>
            <a:rPr kumimoji="1" lang="ja-JP" altLang="en-US" sz="2000"/>
            <a:t>　・黄色セル以外は自動入力されます。</a:t>
          </a:r>
        </a:p>
      </xdr:txBody>
    </xdr:sp>
    <xdr:clientData/>
  </xdr:twoCellAnchor>
  <xdr:twoCellAnchor>
    <xdr:from>
      <xdr:col>192</xdr:col>
      <xdr:colOff>1547812</xdr:colOff>
      <xdr:row>40</xdr:row>
      <xdr:rowOff>55418</xdr:rowOff>
    </xdr:from>
    <xdr:to>
      <xdr:col>197</xdr:col>
      <xdr:colOff>43295</xdr:colOff>
      <xdr:row>43</xdr:row>
      <xdr:rowOff>507855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E891C32-7DB7-4E2A-9BD5-F8E1428A8E62}"/>
            </a:ext>
          </a:extLst>
        </xdr:cNvPr>
        <xdr:cNvSpPr/>
      </xdr:nvSpPr>
      <xdr:spPr>
        <a:xfrm>
          <a:off x="30884812" y="23867918"/>
          <a:ext cx="6401233" cy="2000250"/>
        </a:xfrm>
        <a:prstGeom prst="rect">
          <a:avLst/>
        </a:prstGeom>
        <a:noFill/>
        <a:ln w="762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193</xdr:col>
      <xdr:colOff>914400</xdr:colOff>
      <xdr:row>44</xdr:row>
      <xdr:rowOff>361950</xdr:rowOff>
    </xdr:from>
    <xdr:to>
      <xdr:col>197</xdr:col>
      <xdr:colOff>795337</xdr:colOff>
      <xdr:row>47</xdr:row>
      <xdr:rowOff>85724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5B982835-CA7B-4404-A55A-45C8F0C63875}"/>
            </a:ext>
          </a:extLst>
        </xdr:cNvPr>
        <xdr:cNvSpPr/>
      </xdr:nvSpPr>
      <xdr:spPr bwMode="auto">
        <a:xfrm>
          <a:off x="30099000" y="26508075"/>
          <a:ext cx="6224587" cy="981074"/>
        </a:xfrm>
        <a:prstGeom prst="wedgeRoundRectCallout">
          <a:avLst>
            <a:gd name="adj1" fmla="val -18102"/>
            <a:gd name="adj2" fmla="val -82097"/>
            <a:gd name="adj3" fmla="val 16667"/>
          </a:avLst>
        </a:prstGeom>
        <a:solidFill>
          <a:srgbClr val="FFC00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問い合わせ時に使いますので、実際に割振表を作成した方の名前を記入してください。</a:t>
          </a:r>
        </a:p>
      </xdr:txBody>
    </xdr:sp>
    <xdr:clientData/>
  </xdr:twoCellAnchor>
  <xdr:twoCellAnchor>
    <xdr:from>
      <xdr:col>160</xdr:col>
      <xdr:colOff>51954</xdr:colOff>
      <xdr:row>39</xdr:row>
      <xdr:rowOff>138544</xdr:rowOff>
    </xdr:from>
    <xdr:to>
      <xdr:col>190</xdr:col>
      <xdr:colOff>99147</xdr:colOff>
      <xdr:row>41</xdr:row>
      <xdr:rowOff>23812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8A7B05F-1230-4F9A-B838-67F028B3721D}"/>
            </a:ext>
          </a:extLst>
        </xdr:cNvPr>
        <xdr:cNvSpPr/>
      </xdr:nvSpPr>
      <xdr:spPr>
        <a:xfrm>
          <a:off x="21649892" y="23951044"/>
          <a:ext cx="4523943" cy="102826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186</xdr:col>
      <xdr:colOff>69272</xdr:colOff>
      <xdr:row>38</xdr:row>
      <xdr:rowOff>0</xdr:rowOff>
    </xdr:from>
    <xdr:to>
      <xdr:col>190</xdr:col>
      <xdr:colOff>99151</xdr:colOff>
      <xdr:row>39</xdr:row>
      <xdr:rowOff>137682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AEE75EA-20B1-496D-A36C-5CDDB520C8EB}"/>
            </a:ext>
          </a:extLst>
        </xdr:cNvPr>
        <xdr:cNvSpPr/>
      </xdr:nvSpPr>
      <xdr:spPr>
        <a:xfrm>
          <a:off x="22462547" y="22807179"/>
          <a:ext cx="2011079" cy="82867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187</xdr:col>
      <xdr:colOff>21647</xdr:colOff>
      <xdr:row>39</xdr:row>
      <xdr:rowOff>133350</xdr:rowOff>
    </xdr:from>
    <xdr:to>
      <xdr:col>190</xdr:col>
      <xdr:colOff>52172</xdr:colOff>
      <xdr:row>39</xdr:row>
      <xdr:rowOff>138545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10E7E59-100A-4776-B844-4ACF908E3F63}"/>
            </a:ext>
          </a:extLst>
        </xdr:cNvPr>
        <xdr:cNvCxnSpPr/>
      </xdr:nvCxnSpPr>
      <xdr:spPr>
        <a:xfrm flipV="1">
          <a:off x="22500647" y="23631525"/>
          <a:ext cx="1926000" cy="5195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267132</xdr:colOff>
      <xdr:row>41</xdr:row>
      <xdr:rowOff>7794</xdr:rowOff>
    </xdr:from>
    <xdr:to>
      <xdr:col>192</xdr:col>
      <xdr:colOff>186170</xdr:colOff>
      <xdr:row>44</xdr:row>
      <xdr:rowOff>23812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46130F8-1CAE-F164-883A-A136B8172586}"/>
            </a:ext>
          </a:extLst>
        </xdr:cNvPr>
        <xdr:cNvSpPr/>
      </xdr:nvSpPr>
      <xdr:spPr>
        <a:xfrm>
          <a:off x="24627320" y="24391794"/>
          <a:ext cx="4895850" cy="1516206"/>
        </a:xfrm>
        <a:prstGeom prst="rect">
          <a:avLst/>
        </a:prstGeom>
        <a:noFill/>
        <a:ln w="76200">
          <a:solidFill>
            <a:srgbClr val="F43E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71436</xdr:colOff>
      <xdr:row>41</xdr:row>
      <xdr:rowOff>476250</xdr:rowOff>
    </xdr:from>
    <xdr:to>
      <xdr:col>182</xdr:col>
      <xdr:colOff>71435</xdr:colOff>
      <xdr:row>45</xdr:row>
      <xdr:rowOff>404811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46CC0D22-3816-C8F9-EAA7-C139A3D99235}"/>
            </a:ext>
          </a:extLst>
        </xdr:cNvPr>
        <xdr:cNvSpPr/>
      </xdr:nvSpPr>
      <xdr:spPr bwMode="auto">
        <a:xfrm>
          <a:off x="14811374" y="24860250"/>
          <a:ext cx="8953499" cy="1857374"/>
        </a:xfrm>
        <a:prstGeom prst="wedgeRoundRectCallout">
          <a:avLst>
            <a:gd name="adj1" fmla="val 58391"/>
            <a:gd name="adj2" fmla="val -17471"/>
            <a:gd name="adj3" fmla="val 16667"/>
          </a:avLst>
        </a:prstGeom>
        <a:solidFill>
          <a:srgbClr val="FFB7B7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週休日が不足している時に</a:t>
          </a:r>
          <a:endParaRPr kumimoji="1" lang="en-US" altLang="ja-JP" sz="2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週休日が不足または土日祝等に</a:t>
          </a:r>
          <a:r>
            <a:rPr kumimoji="1" lang="en-US" altLang="ja-JP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X1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が入力されていません</a:t>
          </a:r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232E-5BDB-44A7-8614-92AD84B1EBA5}">
  <sheetPr>
    <pageSetUpPr fitToPage="1"/>
  </sheetPr>
  <dimension ref="A1:GT41"/>
  <sheetViews>
    <sheetView tabSelected="1" view="pageBreakPreview" topLeftCell="A4" zoomScale="40" zoomScaleNormal="40" zoomScaleSheetLayoutView="40" workbookViewId="0">
      <selection activeCell="B3" sqref="B3:E3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8" width="20.625" style="13" hidden="1" customWidth="1"/>
    <col min="9" max="9" width="86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4.25">
      <c r="A1" s="49" t="s">
        <v>216</v>
      </c>
      <c r="GI1" s="67"/>
      <c r="GK1" s="67"/>
    </row>
    <row r="2" spans="1:202" ht="66" customHeight="1" thickBot="1">
      <c r="A2" s="117">
        <v>2026</v>
      </c>
      <c r="B2" s="118" t="s">
        <v>82</v>
      </c>
      <c r="C2" s="117">
        <v>1</v>
      </c>
      <c r="D2" s="118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9" t="s">
        <v>99</v>
      </c>
      <c r="B3" s="202"/>
      <c r="C3" s="202"/>
      <c r="D3" s="202"/>
      <c r="E3" s="202"/>
      <c r="F3" s="66"/>
      <c r="G3" s="16"/>
      <c r="H3" s="16"/>
      <c r="I3" s="16"/>
      <c r="J3" s="203" t="s">
        <v>136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3" t="s">
        <v>100</v>
      </c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190" t="s">
        <v>112</v>
      </c>
      <c r="GK3" s="191"/>
      <c r="GL3" s="192"/>
      <c r="GM3" s="195" t="s">
        <v>115</v>
      </c>
      <c r="GN3" s="196"/>
      <c r="GO3" s="196"/>
      <c r="GP3" s="196"/>
      <c r="GQ3" s="196"/>
      <c r="GR3" s="197"/>
      <c r="GS3" s="40" t="s">
        <v>114</v>
      </c>
      <c r="GT3" s="37"/>
    </row>
    <row r="4" spans="1:202" ht="90.75" customHeight="1">
      <c r="A4" s="209" t="s">
        <v>0</v>
      </c>
      <c r="B4" s="211" t="s">
        <v>1</v>
      </c>
      <c r="C4" s="180" t="s">
        <v>110</v>
      </c>
      <c r="D4" s="180" t="s">
        <v>31</v>
      </c>
      <c r="E4" s="180" t="s">
        <v>32</v>
      </c>
      <c r="F4" s="205"/>
      <c r="G4" s="207" t="s">
        <v>106</v>
      </c>
      <c r="H4" s="207" t="s">
        <v>107</v>
      </c>
      <c r="I4" s="207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80" t="s">
        <v>33</v>
      </c>
      <c r="GI4" s="182" t="s">
        <v>119</v>
      </c>
      <c r="GJ4" s="184" t="s">
        <v>128</v>
      </c>
      <c r="GK4" s="186" t="s">
        <v>129</v>
      </c>
      <c r="GL4" s="188" t="s">
        <v>153</v>
      </c>
      <c r="GM4" s="193" t="s">
        <v>137</v>
      </c>
      <c r="GN4" s="172" t="s">
        <v>116</v>
      </c>
      <c r="GO4" s="173"/>
      <c r="GP4" s="174"/>
      <c r="GQ4" s="178" t="s">
        <v>111</v>
      </c>
      <c r="GR4" s="198" t="s">
        <v>109</v>
      </c>
      <c r="GS4" s="167" t="s">
        <v>141</v>
      </c>
      <c r="GT4" s="38"/>
    </row>
    <row r="5" spans="1:202" ht="17.25" customHeight="1">
      <c r="A5" s="210"/>
      <c r="B5" s="212"/>
      <c r="C5" s="181"/>
      <c r="D5" s="181"/>
      <c r="E5" s="181"/>
      <c r="F5" s="206"/>
      <c r="G5" s="208"/>
      <c r="H5" s="208"/>
      <c r="I5" s="208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81"/>
      <c r="GI5" s="183"/>
      <c r="GJ5" s="185"/>
      <c r="GK5" s="187"/>
      <c r="GL5" s="189"/>
      <c r="GM5" s="194"/>
      <c r="GN5" s="175"/>
      <c r="GO5" s="176"/>
      <c r="GP5" s="177"/>
      <c r="GQ5" s="179"/>
      <c r="GR5" s="199"/>
      <c r="GS5" s="168"/>
      <c r="GT5" s="38"/>
    </row>
    <row r="6" spans="1:202" ht="44.25" customHeight="1">
      <c r="A6" s="80">
        <f>DATE($A$2,$C$2,1)</f>
        <v>46023</v>
      </c>
      <c r="B6" s="81">
        <f>WEEKDAY(A6)</f>
        <v>5</v>
      </c>
      <c r="C6" s="91"/>
      <c r="D6" s="79" t="str">
        <f>IFERROR(VLOOKUP($C6,パターン表データ!$B$2:$K$111,2,FALSE),"")</f>
        <v/>
      </c>
      <c r="E6" s="79" t="str">
        <f>IFERROR(VLOOKUP($C6,パターン表データ!$B$2:$K$111,3,FALSE),"")</f>
        <v/>
      </c>
      <c r="F6" s="63" t="e">
        <f>VLOOKUP($C6,パターン表データ!$B$2:$K$111,4,FALSE)</f>
        <v>#N/A</v>
      </c>
      <c r="G6" s="64" t="e">
        <f>VLOOKUP($C6,パターン表データ!$B$2:$K$111,5,FALSE)</f>
        <v>#N/A</v>
      </c>
      <c r="H6" s="64" t="e">
        <f>VLOOKUP($C6,パターン表データ!$B$2:$K$111,6,FALSE)</f>
        <v>#N/A</v>
      </c>
      <c r="I6" s="64" t="e">
        <f>VLOOKUP($C6,パターン表データ!$B$2:$K$111,7,FALSE)</f>
        <v>#N/A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 t="str">
        <f>IFERROR(VLOOKUP($C6,パターン表データ!$B$2:$K$111,9,FALSE),"")</f>
        <v/>
      </c>
      <c r="GI6" s="76" t="str">
        <f>IFERROR(VLOOKUP($C6,パターン表データ!$B$2:$K$111,10,FALSE),"")</f>
        <v/>
      </c>
      <c r="GJ6" s="92"/>
      <c r="GK6" s="93"/>
      <c r="GL6" s="94"/>
      <c r="GM6" s="95"/>
      <c r="GN6" s="96"/>
      <c r="GO6" s="97" t="s">
        <v>108</v>
      </c>
      <c r="GP6" s="96"/>
      <c r="GQ6" s="85">
        <f>IF(GR6="有", 0, GP6 - GN6)</f>
        <v>0</v>
      </c>
      <c r="GR6" s="110"/>
      <c r="GS6" s="33"/>
      <c r="GT6" s="21"/>
    </row>
    <row r="7" spans="1:202" ht="44.25" customHeight="1">
      <c r="A7" s="82">
        <f t="shared" ref="A7:A16" si="0">A6+1</f>
        <v>46024</v>
      </c>
      <c r="B7" s="81">
        <f t="shared" ref="B7:B31" si="1">WEEKDAY(A7)</f>
        <v>6</v>
      </c>
      <c r="C7" s="91"/>
      <c r="D7" s="79" t="str">
        <f>IFERROR(VLOOKUP($C7,パターン表データ!$B$2:$K$111,2,FALSE),"")</f>
        <v/>
      </c>
      <c r="E7" s="79" t="str">
        <f>IFERROR(VLOOKUP($C7,パターン表データ!$B$2:$K$111,3,FALSE),"")</f>
        <v/>
      </c>
      <c r="F7" s="63" t="e">
        <f>VLOOKUP($C7,パターン表データ!$B$2:$K$111,4,FALSE)</f>
        <v>#N/A</v>
      </c>
      <c r="G7" s="64" t="e">
        <f>VLOOKUP($C7,パターン表データ!$B$2:$K$111,5,FALSE)</f>
        <v>#N/A</v>
      </c>
      <c r="H7" s="64" t="e">
        <f>VLOOKUP($C7,パターン表データ!$B$2:$K$111,6,FALSE)</f>
        <v>#N/A</v>
      </c>
      <c r="I7" s="64" t="e">
        <f>VLOOKUP($C7,パターン表データ!$B$2:$K$111,7,FALSE)</f>
        <v>#N/A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 t="str">
        <f>IFERROR(VLOOKUP($C7,パターン表データ!$B$2:$K$111,9,FALSE),"")</f>
        <v/>
      </c>
      <c r="GI7" s="76" t="str">
        <f>IFERROR(VLOOKUP($C7,パターン表データ!$B$2:$K$111,10,FALSE),"")</f>
        <v/>
      </c>
      <c r="GJ7" s="92"/>
      <c r="GK7" s="93"/>
      <c r="GL7" s="94"/>
      <c r="GM7" s="95"/>
      <c r="GN7" s="96"/>
      <c r="GO7" s="97" t="s">
        <v>108</v>
      </c>
      <c r="GP7" s="96"/>
      <c r="GQ7" s="85">
        <f>IF(GR7="有", 0, GP7 - GN7)</f>
        <v>0</v>
      </c>
      <c r="GR7" s="110"/>
      <c r="GS7" s="33"/>
      <c r="GT7" s="21"/>
    </row>
    <row r="8" spans="1:202" ht="44.25" customHeight="1">
      <c r="A8" s="82">
        <f t="shared" si="0"/>
        <v>46025</v>
      </c>
      <c r="B8" s="81">
        <f t="shared" si="1"/>
        <v>7</v>
      </c>
      <c r="C8" s="91"/>
      <c r="D8" s="79" t="str">
        <f>IFERROR(VLOOKUP($C8,パターン表データ!$B$2:$K$111,2,FALSE),"")</f>
        <v/>
      </c>
      <c r="E8" s="79" t="str">
        <f>IFERROR(VLOOKUP($C8,パターン表データ!$B$2:$K$111,3,FALSE),"")</f>
        <v/>
      </c>
      <c r="F8" s="63" t="e">
        <f>VLOOKUP($C8,パターン表データ!$B$2:$K$111,4,FALSE)</f>
        <v>#N/A</v>
      </c>
      <c r="G8" s="64" t="e">
        <f>VLOOKUP($C8,パターン表データ!$B$2:$K$111,5,FALSE)</f>
        <v>#N/A</v>
      </c>
      <c r="H8" s="64" t="e">
        <f>VLOOKUP($C8,パターン表データ!$B$2:$K$111,6,FALSE)</f>
        <v>#N/A</v>
      </c>
      <c r="I8" s="64" t="e">
        <f>VLOOKUP($C8,パターン表データ!$B$2:$K$111,7,FALSE)</f>
        <v>#N/A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 t="str">
        <f>IFERROR(VLOOKUP($C8,パターン表データ!$B$2:$K$111,9,FALSE),"")</f>
        <v/>
      </c>
      <c r="GI8" s="76" t="str">
        <f>IFERROR(VLOOKUP($C8,パターン表データ!$B$2:$K$111,10,FALSE),"")</f>
        <v/>
      </c>
      <c r="GJ8" s="92"/>
      <c r="GK8" s="93"/>
      <c r="GL8" s="94"/>
      <c r="GM8" s="95"/>
      <c r="GN8" s="96"/>
      <c r="GO8" s="97" t="s">
        <v>108</v>
      </c>
      <c r="GP8" s="96"/>
      <c r="GQ8" s="85">
        <f t="shared" ref="GQ8:GQ35" si="2">IF(GR8="有", 0, GP8 - GN8)</f>
        <v>0</v>
      </c>
      <c r="GR8" s="110"/>
      <c r="GS8" s="33"/>
      <c r="GT8" s="21"/>
    </row>
    <row r="9" spans="1:202" ht="44.25" customHeight="1">
      <c r="A9" s="82">
        <f t="shared" si="0"/>
        <v>46026</v>
      </c>
      <c r="B9" s="81">
        <f t="shared" si="1"/>
        <v>1</v>
      </c>
      <c r="C9" s="91"/>
      <c r="D9" s="79" t="str">
        <f>IFERROR(VLOOKUP($C9,パターン表データ!$B$2:$K$111,2,FALSE),"")</f>
        <v/>
      </c>
      <c r="E9" s="79" t="str">
        <f>IFERROR(VLOOKUP($C9,パターン表データ!$B$2:$K$111,3,FALSE),"")</f>
        <v/>
      </c>
      <c r="F9" s="63" t="e">
        <f>VLOOKUP($C9,パターン表データ!$B$2:$K$111,4,FALSE)</f>
        <v>#N/A</v>
      </c>
      <c r="G9" s="64" t="e">
        <f>VLOOKUP($C9,パターン表データ!$B$2:$K$111,5,FALSE)</f>
        <v>#N/A</v>
      </c>
      <c r="H9" s="64" t="e">
        <f>VLOOKUP($C9,パターン表データ!$B$2:$K$111,6,FALSE)</f>
        <v>#N/A</v>
      </c>
      <c r="I9" s="64" t="e">
        <f>VLOOKUP($C9,パターン表データ!$B$2:$K$111,7,FALSE)</f>
        <v>#N/A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 t="str">
        <f>IFERROR(VLOOKUP($C9,パターン表データ!$B$2:$K$111,9,FALSE),"")</f>
        <v/>
      </c>
      <c r="GI9" s="76" t="str">
        <f>IFERROR(VLOOKUP($C9,パターン表データ!$B$2:$K$111,10,FALSE),"")</f>
        <v/>
      </c>
      <c r="GJ9" s="92"/>
      <c r="GK9" s="93"/>
      <c r="GL9" s="94"/>
      <c r="GM9" s="98"/>
      <c r="GN9" s="96"/>
      <c r="GO9" s="97" t="s">
        <v>108</v>
      </c>
      <c r="GP9" s="96"/>
      <c r="GQ9" s="85">
        <f t="shared" si="2"/>
        <v>0</v>
      </c>
      <c r="GR9" s="110"/>
      <c r="GS9" s="33"/>
      <c r="GT9" s="21"/>
    </row>
    <row r="10" spans="1:202" ht="44.25" customHeight="1">
      <c r="A10" s="82">
        <f t="shared" si="0"/>
        <v>46027</v>
      </c>
      <c r="B10" s="81">
        <f t="shared" si="1"/>
        <v>2</v>
      </c>
      <c r="C10" s="91"/>
      <c r="D10" s="79" t="str">
        <f>IFERROR(VLOOKUP($C10,パターン表データ!$B$2:$K$111,2,FALSE),"")</f>
        <v/>
      </c>
      <c r="E10" s="79" t="str">
        <f>IFERROR(VLOOKUP($C10,パターン表データ!$B$2:$K$111,3,FALSE),"")</f>
        <v/>
      </c>
      <c r="F10" s="63" t="e">
        <f>VLOOKUP($C10,パターン表データ!$B$2:$K$111,4,FALSE)</f>
        <v>#N/A</v>
      </c>
      <c r="G10" s="64" t="e">
        <f>VLOOKUP($C10,パターン表データ!$B$2:$K$111,5,FALSE)</f>
        <v>#N/A</v>
      </c>
      <c r="H10" s="64" t="e">
        <f>VLOOKUP($C10,パターン表データ!$B$2:$K$111,6,FALSE)</f>
        <v>#N/A</v>
      </c>
      <c r="I10" s="64" t="e">
        <f>VLOOKUP($C10,パターン表データ!$B$2:$K$111,7,FALSE)</f>
        <v>#N/A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 t="str">
        <f>IFERROR(VLOOKUP($C10,パターン表データ!$B$2:$K$111,9,FALSE),"")</f>
        <v/>
      </c>
      <c r="GI10" s="76" t="str">
        <f>IFERROR(VLOOKUP($C10,パターン表データ!$B$2:$K$111,10,FALSE),"")</f>
        <v/>
      </c>
      <c r="GJ10" s="92"/>
      <c r="GK10" s="93"/>
      <c r="GL10" s="94"/>
      <c r="GM10" s="95"/>
      <c r="GN10" s="96"/>
      <c r="GO10" s="97" t="s">
        <v>108</v>
      </c>
      <c r="GP10" s="96"/>
      <c r="GQ10" s="85">
        <f t="shared" si="2"/>
        <v>0</v>
      </c>
      <c r="GR10" s="110"/>
      <c r="GS10" s="33"/>
      <c r="GT10" s="21"/>
    </row>
    <row r="11" spans="1:202" ht="44.25" customHeight="1">
      <c r="A11" s="82">
        <f t="shared" si="0"/>
        <v>46028</v>
      </c>
      <c r="B11" s="81">
        <f t="shared" si="1"/>
        <v>3</v>
      </c>
      <c r="C11" s="91"/>
      <c r="D11" s="79" t="str">
        <f>IFERROR(VLOOKUP($C11,パターン表データ!$B$2:$K$111,2,FALSE),"")</f>
        <v/>
      </c>
      <c r="E11" s="79" t="str">
        <f>IFERROR(VLOOKUP($C11,パターン表データ!$B$2:$K$111,3,FALSE),"")</f>
        <v/>
      </c>
      <c r="F11" s="63" t="e">
        <f>VLOOKUP($C11,パターン表データ!$B$2:$K$111,4,FALSE)</f>
        <v>#N/A</v>
      </c>
      <c r="G11" s="64" t="e">
        <f>VLOOKUP($C11,パターン表データ!$B$2:$K$111,5,FALSE)</f>
        <v>#N/A</v>
      </c>
      <c r="H11" s="64" t="e">
        <f>VLOOKUP($C11,パターン表データ!$B$2:$K$111,6,FALSE)</f>
        <v>#N/A</v>
      </c>
      <c r="I11" s="64" t="e">
        <f>VLOOKUP($C11,パターン表データ!$B$2:$K$111,7,FALSE)</f>
        <v>#N/A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 t="str">
        <f>IFERROR(VLOOKUP($C11,パターン表データ!$B$2:$K$111,9,FALSE),"")</f>
        <v/>
      </c>
      <c r="GI11" s="76" t="str">
        <f>IFERROR(VLOOKUP($C11,パターン表データ!$B$2:$K$111,10,FALSE),"")</f>
        <v/>
      </c>
      <c r="GJ11" s="92"/>
      <c r="GK11" s="93"/>
      <c r="GL11" s="94"/>
      <c r="GM11" s="95"/>
      <c r="GN11" s="96"/>
      <c r="GO11" s="97" t="s">
        <v>108</v>
      </c>
      <c r="GP11" s="96"/>
      <c r="GQ11" s="85">
        <f t="shared" si="2"/>
        <v>0</v>
      </c>
      <c r="GR11" s="110"/>
      <c r="GS11" s="33"/>
      <c r="GT11" s="21"/>
    </row>
    <row r="12" spans="1:202" ht="44.25" customHeight="1">
      <c r="A12" s="82">
        <f t="shared" si="0"/>
        <v>46029</v>
      </c>
      <c r="B12" s="81">
        <f t="shared" si="1"/>
        <v>4</v>
      </c>
      <c r="C12" s="91"/>
      <c r="D12" s="79" t="str">
        <f>IFERROR(VLOOKUP($C12,パターン表データ!$B$2:$K$111,2,FALSE),"")</f>
        <v/>
      </c>
      <c r="E12" s="79" t="str">
        <f>IFERROR(VLOOKUP($C12,パターン表データ!$B$2:$K$111,3,FALSE),"")</f>
        <v/>
      </c>
      <c r="F12" s="63" t="e">
        <f>VLOOKUP($C12,パターン表データ!$B$2:$K$111,4,FALSE)</f>
        <v>#N/A</v>
      </c>
      <c r="G12" s="64" t="e">
        <f>VLOOKUP($C12,パターン表データ!$B$2:$K$111,5,FALSE)</f>
        <v>#N/A</v>
      </c>
      <c r="H12" s="64" t="e">
        <f>VLOOKUP($C12,パターン表データ!$B$2:$K$111,6,FALSE)</f>
        <v>#N/A</v>
      </c>
      <c r="I12" s="64" t="e">
        <f>VLOOKUP($C12,パターン表データ!$B$2:$K$111,7,FALSE)</f>
        <v>#N/A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 t="str">
        <f>IFERROR(VLOOKUP($C12,パターン表データ!$B$2:$K$111,9,FALSE),"")</f>
        <v/>
      </c>
      <c r="GI12" s="76" t="str">
        <f>IFERROR(VLOOKUP($C12,パターン表データ!$B$2:$K$111,10,FALSE),"")</f>
        <v/>
      </c>
      <c r="GJ12" s="92"/>
      <c r="GK12" s="93"/>
      <c r="GL12" s="94"/>
      <c r="GM12" s="95"/>
      <c r="GN12" s="96"/>
      <c r="GO12" s="97" t="s">
        <v>108</v>
      </c>
      <c r="GP12" s="96"/>
      <c r="GQ12" s="85">
        <f t="shared" si="2"/>
        <v>0</v>
      </c>
      <c r="GR12" s="110"/>
      <c r="GS12" s="33"/>
      <c r="GT12" s="21"/>
    </row>
    <row r="13" spans="1:202" ht="44.25" customHeight="1">
      <c r="A13" s="82">
        <f t="shared" si="0"/>
        <v>46030</v>
      </c>
      <c r="B13" s="81">
        <f t="shared" si="1"/>
        <v>5</v>
      </c>
      <c r="C13" s="91"/>
      <c r="D13" s="79" t="str">
        <f>IFERROR(VLOOKUP($C13,パターン表データ!$B$2:$K$111,2,FALSE),"")</f>
        <v/>
      </c>
      <c r="E13" s="79" t="str">
        <f>IFERROR(VLOOKUP($C13,パターン表データ!$B$2:$K$111,3,FALSE),"")</f>
        <v/>
      </c>
      <c r="F13" s="63" t="e">
        <f>VLOOKUP($C13,パターン表データ!$B$2:$K$111,4,FALSE)</f>
        <v>#N/A</v>
      </c>
      <c r="G13" s="64" t="e">
        <f>VLOOKUP($C13,パターン表データ!$B$2:$K$111,5,FALSE)</f>
        <v>#N/A</v>
      </c>
      <c r="H13" s="64" t="e">
        <f>VLOOKUP($C13,パターン表データ!$B$2:$K$111,6,FALSE)</f>
        <v>#N/A</v>
      </c>
      <c r="I13" s="64" t="e">
        <f>VLOOKUP($C13,パターン表データ!$B$2:$K$111,7,FALSE)</f>
        <v>#N/A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 t="str">
        <f>IFERROR(VLOOKUP($C13,パターン表データ!$B$2:$K$111,9,FALSE),"")</f>
        <v/>
      </c>
      <c r="GI13" s="76" t="str">
        <f>IFERROR(VLOOKUP($C13,パターン表データ!$B$2:$K$111,10,FALSE),"")</f>
        <v/>
      </c>
      <c r="GJ13" s="92"/>
      <c r="GK13" s="93"/>
      <c r="GL13" s="94"/>
      <c r="GM13" s="95"/>
      <c r="GN13" s="96"/>
      <c r="GO13" s="97" t="s">
        <v>108</v>
      </c>
      <c r="GP13" s="96"/>
      <c r="GQ13" s="85">
        <f t="shared" si="2"/>
        <v>0</v>
      </c>
      <c r="GR13" s="110"/>
      <c r="GS13" s="33"/>
      <c r="GT13" s="21"/>
    </row>
    <row r="14" spans="1:202" ht="44.25" customHeight="1">
      <c r="A14" s="82">
        <f t="shared" si="0"/>
        <v>46031</v>
      </c>
      <c r="B14" s="81">
        <f t="shared" si="1"/>
        <v>6</v>
      </c>
      <c r="C14" s="91"/>
      <c r="D14" s="79" t="str">
        <f>IFERROR(VLOOKUP($C14,パターン表データ!$B$2:$K$111,2,FALSE),"")</f>
        <v/>
      </c>
      <c r="E14" s="79" t="str">
        <f>IFERROR(VLOOKUP($C14,パターン表データ!$B$2:$K$111,3,FALSE),"")</f>
        <v/>
      </c>
      <c r="F14" s="63" t="e">
        <f>VLOOKUP($C14,パターン表データ!$B$2:$K$111,4,FALSE)</f>
        <v>#N/A</v>
      </c>
      <c r="G14" s="64" t="e">
        <f>VLOOKUP($C14,パターン表データ!$B$2:$K$111,5,FALSE)</f>
        <v>#N/A</v>
      </c>
      <c r="H14" s="64" t="e">
        <f>VLOOKUP($C14,パターン表データ!$B$2:$K$111,6,FALSE)</f>
        <v>#N/A</v>
      </c>
      <c r="I14" s="64" t="e">
        <f>VLOOKUP($C14,パターン表データ!$B$2:$K$111,7,FALSE)</f>
        <v>#N/A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 t="str">
        <f>IFERROR(VLOOKUP($C14,パターン表データ!$B$2:$K$111,9,FALSE),"")</f>
        <v/>
      </c>
      <c r="GI14" s="76" t="str">
        <f>IFERROR(VLOOKUP($C14,パターン表データ!$B$2:$K$111,10,FALSE),"")</f>
        <v/>
      </c>
      <c r="GJ14" s="92"/>
      <c r="GK14" s="93"/>
      <c r="GL14" s="94"/>
      <c r="GM14" s="95"/>
      <c r="GN14" s="96"/>
      <c r="GO14" s="97" t="s">
        <v>108</v>
      </c>
      <c r="GP14" s="96"/>
      <c r="GQ14" s="85">
        <f t="shared" si="2"/>
        <v>0</v>
      </c>
      <c r="GR14" s="110"/>
      <c r="GS14" s="33"/>
      <c r="GT14" s="21"/>
    </row>
    <row r="15" spans="1:202" ht="44.25" customHeight="1">
      <c r="A15" s="82">
        <f t="shared" si="0"/>
        <v>46032</v>
      </c>
      <c r="B15" s="81">
        <f t="shared" si="1"/>
        <v>7</v>
      </c>
      <c r="C15" s="91"/>
      <c r="D15" s="79" t="str">
        <f>IFERROR(VLOOKUP($C15,パターン表データ!$B$2:$K$111,2,FALSE),"")</f>
        <v/>
      </c>
      <c r="E15" s="79" t="str">
        <f>IFERROR(VLOOKUP($C15,パターン表データ!$B$2:$K$111,3,FALSE),"")</f>
        <v/>
      </c>
      <c r="F15" s="63" t="e">
        <f>VLOOKUP($C15,パターン表データ!$B$2:$K$111,4,FALSE)</f>
        <v>#N/A</v>
      </c>
      <c r="G15" s="64" t="e">
        <f>VLOOKUP($C15,パターン表データ!$B$2:$K$111,5,FALSE)</f>
        <v>#N/A</v>
      </c>
      <c r="H15" s="64" t="e">
        <f>VLOOKUP($C15,パターン表データ!$B$2:$K$111,6,FALSE)</f>
        <v>#N/A</v>
      </c>
      <c r="I15" s="64" t="e">
        <f>VLOOKUP($C15,パターン表データ!$B$2:$K$111,7,FALSE)</f>
        <v>#N/A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 t="str">
        <f>IFERROR(VLOOKUP($C15,パターン表データ!$B$2:$K$111,9,FALSE),"")</f>
        <v/>
      </c>
      <c r="GI15" s="76" t="str">
        <f>IFERROR(VLOOKUP($C15,パターン表データ!$B$2:$K$111,10,FALSE),"")</f>
        <v/>
      </c>
      <c r="GJ15" s="92"/>
      <c r="GK15" s="93"/>
      <c r="GL15" s="94"/>
      <c r="GM15" s="95"/>
      <c r="GN15" s="96"/>
      <c r="GO15" s="97" t="s">
        <v>108</v>
      </c>
      <c r="GP15" s="96"/>
      <c r="GQ15" s="85">
        <f t="shared" si="2"/>
        <v>0</v>
      </c>
      <c r="GR15" s="110"/>
      <c r="GS15" s="33"/>
      <c r="GT15" s="21"/>
    </row>
    <row r="16" spans="1:202" ht="44.25" customHeight="1">
      <c r="A16" s="82">
        <f t="shared" si="0"/>
        <v>46033</v>
      </c>
      <c r="B16" s="81">
        <f t="shared" si="1"/>
        <v>1</v>
      </c>
      <c r="C16" s="91"/>
      <c r="D16" s="79" t="str">
        <f>IFERROR(VLOOKUP($C16,パターン表データ!$B$2:$K$111,2,FALSE),"")</f>
        <v/>
      </c>
      <c r="E16" s="79" t="str">
        <f>IFERROR(VLOOKUP($C16,パターン表データ!$B$2:$K$111,3,FALSE),"")</f>
        <v/>
      </c>
      <c r="F16" s="63" t="e">
        <f>VLOOKUP($C16,パターン表データ!$B$2:$K$111,4,FALSE)</f>
        <v>#N/A</v>
      </c>
      <c r="G16" s="64" t="e">
        <f>VLOOKUP($C16,パターン表データ!$B$2:$K$111,5,FALSE)</f>
        <v>#N/A</v>
      </c>
      <c r="H16" s="64" t="e">
        <f>VLOOKUP($C16,パターン表データ!$B$2:$K$111,6,FALSE)</f>
        <v>#N/A</v>
      </c>
      <c r="I16" s="64" t="e">
        <f>VLOOKUP($C16,パターン表データ!$B$2:$K$111,7,FALSE)</f>
        <v>#N/A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 t="str">
        <f>IFERROR(VLOOKUP($C16,パターン表データ!$B$2:$K$111,9,FALSE),"")</f>
        <v/>
      </c>
      <c r="GI16" s="76" t="str">
        <f>IFERROR(VLOOKUP($C16,パターン表データ!$B$2:$K$111,10,FALSE),"")</f>
        <v/>
      </c>
      <c r="GJ16" s="92"/>
      <c r="GK16" s="93"/>
      <c r="GL16" s="94"/>
      <c r="GM16" s="98"/>
      <c r="GN16" s="96"/>
      <c r="GO16" s="97" t="s">
        <v>108</v>
      </c>
      <c r="GP16" s="96"/>
      <c r="GQ16" s="85">
        <f t="shared" si="2"/>
        <v>0</v>
      </c>
      <c r="GR16" s="110"/>
      <c r="GS16" s="33"/>
      <c r="GT16" s="21"/>
    </row>
    <row r="17" spans="1:202" ht="44.25" customHeight="1">
      <c r="A17" s="83">
        <f>A16+1</f>
        <v>46034</v>
      </c>
      <c r="B17" s="84">
        <f t="shared" si="1"/>
        <v>2</v>
      </c>
      <c r="C17" s="91"/>
      <c r="D17" s="79" t="str">
        <f>IFERROR(VLOOKUP($C17,パターン表データ!$B$2:$K$111,2,FALSE),"")</f>
        <v/>
      </c>
      <c r="E17" s="79" t="str">
        <f>IFERROR(VLOOKUP($C17,パターン表データ!$B$2:$K$111,3,FALSE),"")</f>
        <v/>
      </c>
      <c r="F17" s="63" t="e">
        <f>VLOOKUP($C17,パターン表データ!$B$2:$K$111,4,FALSE)</f>
        <v>#N/A</v>
      </c>
      <c r="G17" s="64" t="e">
        <f>VLOOKUP($C17,パターン表データ!$B$2:$K$111,5,FALSE)</f>
        <v>#N/A</v>
      </c>
      <c r="H17" s="64" t="e">
        <f>VLOOKUP($C17,パターン表データ!$B$2:$K$111,6,FALSE)</f>
        <v>#N/A</v>
      </c>
      <c r="I17" s="64" t="e">
        <f>VLOOKUP($C17,パターン表データ!$B$2:$K$111,7,FALSE)</f>
        <v>#N/A</v>
      </c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 t="str">
        <f>IFERROR(VLOOKUP($C17,パターン表データ!$B$2:$K$111,9,FALSE),"")</f>
        <v/>
      </c>
      <c r="GI17" s="76" t="str">
        <f>IFERROR(VLOOKUP($C17,パターン表データ!$B$2:$K$111,10,FALSE),"")</f>
        <v/>
      </c>
      <c r="GJ17" s="99"/>
      <c r="GK17" s="100"/>
      <c r="GL17" s="101"/>
      <c r="GM17" s="102"/>
      <c r="GN17" s="103"/>
      <c r="GO17" s="104" t="s">
        <v>108</v>
      </c>
      <c r="GP17" s="103"/>
      <c r="GQ17" s="85">
        <f t="shared" si="2"/>
        <v>0</v>
      </c>
      <c r="GR17" s="110"/>
      <c r="GS17" s="58"/>
      <c r="GT17" s="21"/>
    </row>
    <row r="18" spans="1:202" ht="44.25" customHeight="1">
      <c r="A18" s="82">
        <f>A17+1</f>
        <v>46035</v>
      </c>
      <c r="B18" s="81">
        <f t="shared" si="1"/>
        <v>3</v>
      </c>
      <c r="C18" s="91"/>
      <c r="D18" s="79" t="str">
        <f>IFERROR(VLOOKUP($C18,パターン表データ!$B$2:$K$111,2,FALSE),"")</f>
        <v/>
      </c>
      <c r="E18" s="79" t="str">
        <f>IFERROR(VLOOKUP($C18,パターン表データ!$B$2:$K$111,3,FALSE),"")</f>
        <v/>
      </c>
      <c r="F18" s="63" t="e">
        <f>VLOOKUP($C18,パターン表データ!$B$2:$K$111,4,FALSE)</f>
        <v>#N/A</v>
      </c>
      <c r="G18" s="64" t="e">
        <f>VLOOKUP($C18,パターン表データ!$B$2:$K$111,5,FALSE)</f>
        <v>#N/A</v>
      </c>
      <c r="H18" s="64" t="e">
        <f>VLOOKUP($C18,パターン表データ!$B$2:$K$111,6,FALSE)</f>
        <v>#N/A</v>
      </c>
      <c r="I18" s="64" t="e">
        <f>VLOOKUP($C18,パターン表データ!$B$2:$K$111,7,FALSE)</f>
        <v>#N/A</v>
      </c>
      <c r="J18" s="18"/>
      <c r="K18" s="19"/>
      <c r="L18" s="19"/>
      <c r="M18" s="19"/>
      <c r="N18" s="19"/>
      <c r="O18" s="20"/>
      <c r="P18" s="18"/>
      <c r="Q18" s="19"/>
      <c r="R18" s="19"/>
      <c r="S18" s="19"/>
      <c r="T18" s="19"/>
      <c r="U18" s="20"/>
      <c r="V18" s="18"/>
      <c r="W18" s="19"/>
      <c r="X18" s="59"/>
      <c r="Y18" s="48"/>
      <c r="Z18" s="19"/>
      <c r="AA18" s="52"/>
      <c r="AB18" s="48"/>
      <c r="AC18" s="19"/>
      <c r="AD18" s="19"/>
      <c r="AE18" s="19"/>
      <c r="AF18" s="19"/>
      <c r="AG18" s="20"/>
      <c r="AH18" s="18"/>
      <c r="AI18" s="19"/>
      <c r="AJ18" s="19"/>
      <c r="AK18" s="19"/>
      <c r="AL18" s="19"/>
      <c r="AM18" s="20"/>
      <c r="AN18" s="18"/>
      <c r="AO18" s="19"/>
      <c r="AP18" s="19"/>
      <c r="AQ18" s="19"/>
      <c r="AR18" s="19"/>
      <c r="AS18" s="20"/>
      <c r="AT18" s="18"/>
      <c r="AU18" s="19"/>
      <c r="AV18" s="19"/>
      <c r="AW18" s="19"/>
      <c r="AX18" s="19"/>
      <c r="AY18" s="20"/>
      <c r="AZ18" s="18"/>
      <c r="BA18" s="19"/>
      <c r="BB18" s="19"/>
      <c r="BC18" s="19"/>
      <c r="BD18" s="19"/>
      <c r="BE18" s="20"/>
      <c r="BF18" s="18"/>
      <c r="BG18" s="19"/>
      <c r="BH18" s="19"/>
      <c r="BI18" s="19"/>
      <c r="BJ18" s="19"/>
      <c r="BK18" s="20"/>
      <c r="BL18" s="18"/>
      <c r="BM18" s="19"/>
      <c r="BN18" s="19"/>
      <c r="BO18" s="19"/>
      <c r="BP18" s="19"/>
      <c r="BQ18" s="20"/>
      <c r="BR18" s="18"/>
      <c r="BS18" s="19"/>
      <c r="BT18" s="19"/>
      <c r="BU18" s="19"/>
      <c r="BV18" s="19"/>
      <c r="BW18" s="20"/>
      <c r="BX18" s="18"/>
      <c r="BY18" s="19"/>
      <c r="BZ18" s="19"/>
      <c r="CA18" s="19"/>
      <c r="CB18" s="19"/>
      <c r="CC18" s="20"/>
      <c r="CD18" s="18"/>
      <c r="CE18" s="19"/>
      <c r="CF18" s="19"/>
      <c r="CG18" s="19"/>
      <c r="CH18" s="19"/>
      <c r="CI18" s="20"/>
      <c r="CJ18" s="18"/>
      <c r="CK18" s="19"/>
      <c r="CL18" s="19"/>
      <c r="CM18" s="19"/>
      <c r="CN18" s="19"/>
      <c r="CO18" s="20"/>
      <c r="CP18" s="18"/>
      <c r="CQ18" s="19"/>
      <c r="CR18" s="19"/>
      <c r="CS18" s="19"/>
      <c r="CT18" s="19"/>
      <c r="CU18" s="20"/>
      <c r="CV18" s="18"/>
      <c r="CW18" s="19"/>
      <c r="CX18" s="19"/>
      <c r="CY18" s="19"/>
      <c r="CZ18" s="19"/>
      <c r="DA18" s="20"/>
      <c r="DB18" s="18"/>
      <c r="DC18" s="19"/>
      <c r="DD18" s="19"/>
      <c r="DE18" s="19"/>
      <c r="DF18" s="19"/>
      <c r="DG18" s="20"/>
      <c r="DH18" s="18"/>
      <c r="DI18" s="19"/>
      <c r="DJ18" s="19"/>
      <c r="DK18" s="19"/>
      <c r="DL18" s="19"/>
      <c r="DM18" s="20"/>
      <c r="DN18" s="18"/>
      <c r="DO18" s="19"/>
      <c r="DP18" s="19"/>
      <c r="DQ18" s="19"/>
      <c r="DR18" s="19"/>
      <c r="DS18" s="20"/>
      <c r="DT18" s="18"/>
      <c r="DU18" s="19"/>
      <c r="DV18" s="19"/>
      <c r="DW18" s="19"/>
      <c r="DX18" s="19"/>
      <c r="DY18" s="20"/>
      <c r="DZ18" s="18"/>
      <c r="EA18" s="19"/>
      <c r="EB18" s="52"/>
      <c r="EC18" s="48"/>
      <c r="ED18" s="19"/>
      <c r="EE18" s="20"/>
      <c r="EF18" s="18"/>
      <c r="EG18" s="19"/>
      <c r="EH18" s="19"/>
      <c r="EI18" s="19"/>
      <c r="EJ18" s="19"/>
      <c r="EK18" s="20"/>
      <c r="EL18" s="18"/>
      <c r="EM18" s="19"/>
      <c r="EN18" s="19"/>
      <c r="EO18" s="19"/>
      <c r="EP18" s="19"/>
      <c r="EQ18" s="20"/>
      <c r="ER18" s="18"/>
      <c r="ES18" s="19"/>
      <c r="ET18" s="19"/>
      <c r="EU18" s="19"/>
      <c r="EV18" s="19"/>
      <c r="EW18" s="20"/>
      <c r="EX18" s="18"/>
      <c r="EY18" s="19"/>
      <c r="EZ18" s="19"/>
      <c r="FA18" s="19"/>
      <c r="FB18" s="19"/>
      <c r="FC18" s="20"/>
      <c r="FD18" s="18"/>
      <c r="FE18" s="19"/>
      <c r="FF18" s="19"/>
      <c r="FG18" s="19"/>
      <c r="FH18" s="19"/>
      <c r="FI18" s="20"/>
      <c r="FJ18" s="18"/>
      <c r="FK18" s="19"/>
      <c r="FL18" s="19"/>
      <c r="FM18" s="19"/>
      <c r="FN18" s="19"/>
      <c r="FO18" s="20"/>
      <c r="FP18" s="18"/>
      <c r="FQ18" s="19"/>
      <c r="FR18" s="19"/>
      <c r="FS18" s="19"/>
      <c r="FT18" s="19"/>
      <c r="FU18" s="20"/>
      <c r="FV18" s="18"/>
      <c r="FW18" s="19"/>
      <c r="FX18" s="19"/>
      <c r="FY18" s="19"/>
      <c r="FZ18" s="19"/>
      <c r="GA18" s="20"/>
      <c r="GB18" s="18"/>
      <c r="GC18" s="19"/>
      <c r="GD18" s="19"/>
      <c r="GE18" s="19"/>
      <c r="GF18" s="19"/>
      <c r="GG18" s="20"/>
      <c r="GH18" s="75" t="str">
        <f>IFERROR(VLOOKUP($C18,パターン表データ!$B$2:$K$111,9,FALSE),"")</f>
        <v/>
      </c>
      <c r="GI18" s="76" t="str">
        <f>IFERROR(VLOOKUP($C18,パターン表データ!$B$2:$K$111,10,FALSE),"")</f>
        <v/>
      </c>
      <c r="GJ18" s="92"/>
      <c r="GK18" s="93"/>
      <c r="GL18" s="94"/>
      <c r="GM18" s="95"/>
      <c r="GN18" s="96"/>
      <c r="GO18" s="97" t="s">
        <v>108</v>
      </c>
      <c r="GP18" s="96"/>
      <c r="GQ18" s="85">
        <f t="shared" si="2"/>
        <v>0</v>
      </c>
      <c r="GR18" s="110"/>
      <c r="GS18" s="33"/>
      <c r="GT18" s="21"/>
    </row>
    <row r="19" spans="1:202" ht="44.25" customHeight="1">
      <c r="A19" s="82">
        <f t="shared" ref="A19:A31" si="3">A18+1</f>
        <v>46036</v>
      </c>
      <c r="B19" s="81">
        <f t="shared" si="1"/>
        <v>4</v>
      </c>
      <c r="C19" s="91"/>
      <c r="D19" s="79" t="str">
        <f>IFERROR(VLOOKUP($C19,パターン表データ!$B$2:$K$111,2,FALSE),"")</f>
        <v/>
      </c>
      <c r="E19" s="79" t="str">
        <f>IFERROR(VLOOKUP($C19,パターン表データ!$B$2:$K$111,3,FALSE),"")</f>
        <v/>
      </c>
      <c r="F19" s="63" t="e">
        <f>VLOOKUP($C19,パターン表データ!$B$2:$K$111,4,FALSE)</f>
        <v>#N/A</v>
      </c>
      <c r="G19" s="64" t="e">
        <f>VLOOKUP($C19,パターン表データ!$B$2:$K$111,5,FALSE)</f>
        <v>#N/A</v>
      </c>
      <c r="H19" s="64" t="e">
        <f>VLOOKUP($C19,パターン表データ!$B$2:$K$111,6,FALSE)</f>
        <v>#N/A</v>
      </c>
      <c r="I19" s="64" t="e">
        <f>VLOOKUP($C19,パターン表データ!$B$2:$K$111,7,FALSE)</f>
        <v>#N/A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 t="str">
        <f>IFERROR(VLOOKUP($C19,パターン表データ!$B$2:$K$111,9,FALSE),"")</f>
        <v/>
      </c>
      <c r="GI19" s="76" t="str">
        <f>IFERROR(VLOOKUP($C19,パターン表データ!$B$2:$K$111,10,FALSE),"")</f>
        <v/>
      </c>
      <c r="GJ19" s="92"/>
      <c r="GK19" s="93"/>
      <c r="GL19" s="94"/>
      <c r="GM19" s="95"/>
      <c r="GN19" s="96"/>
      <c r="GO19" s="97" t="s">
        <v>108</v>
      </c>
      <c r="GP19" s="96"/>
      <c r="GQ19" s="85">
        <f t="shared" si="2"/>
        <v>0</v>
      </c>
      <c r="GR19" s="110"/>
      <c r="GS19" s="33"/>
      <c r="GT19" s="21"/>
    </row>
    <row r="20" spans="1:202" ht="44.25" customHeight="1">
      <c r="A20" s="82">
        <f>A19+1</f>
        <v>46037</v>
      </c>
      <c r="B20" s="81">
        <f t="shared" si="1"/>
        <v>5</v>
      </c>
      <c r="C20" s="91"/>
      <c r="D20" s="79" t="str">
        <f>IFERROR(VLOOKUP($C20,パターン表データ!$B$2:$K$111,2,FALSE),"")</f>
        <v/>
      </c>
      <c r="E20" s="79" t="str">
        <f>IFERROR(VLOOKUP($C20,パターン表データ!$B$2:$K$111,3,FALSE),"")</f>
        <v/>
      </c>
      <c r="F20" s="63" t="e">
        <f>VLOOKUP($C20,パターン表データ!$B$2:$K$111,4,FALSE)</f>
        <v>#N/A</v>
      </c>
      <c r="G20" s="64" t="e">
        <f>VLOOKUP($C20,パターン表データ!$B$2:$K$111,5,FALSE)</f>
        <v>#N/A</v>
      </c>
      <c r="H20" s="64" t="e">
        <f>VLOOKUP($C20,パターン表データ!$B$2:$K$111,6,FALSE)</f>
        <v>#N/A</v>
      </c>
      <c r="I20" s="64" t="e">
        <f>VLOOKUP($C20,パターン表データ!$B$2:$K$111,7,FALSE)</f>
        <v>#N/A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 t="str">
        <f>IFERROR(VLOOKUP($C20,パターン表データ!$B$2:$K$111,9,FALSE),"")</f>
        <v/>
      </c>
      <c r="GI20" s="76" t="str">
        <f>IFERROR(VLOOKUP($C20,パターン表データ!$B$2:$K$111,10,FALSE),"")</f>
        <v/>
      </c>
      <c r="GJ20" s="92"/>
      <c r="GK20" s="93"/>
      <c r="GL20" s="94"/>
      <c r="GM20" s="95"/>
      <c r="GN20" s="96"/>
      <c r="GO20" s="97" t="s">
        <v>108</v>
      </c>
      <c r="GP20" s="96"/>
      <c r="GQ20" s="85">
        <f t="shared" si="2"/>
        <v>0</v>
      </c>
      <c r="GR20" s="110"/>
      <c r="GS20" s="33"/>
      <c r="GT20" s="21"/>
    </row>
    <row r="21" spans="1:202" ht="44.25" customHeight="1">
      <c r="A21" s="82">
        <f t="shared" si="3"/>
        <v>46038</v>
      </c>
      <c r="B21" s="81">
        <f t="shared" si="1"/>
        <v>6</v>
      </c>
      <c r="C21" s="91"/>
      <c r="D21" s="79" t="str">
        <f>IFERROR(VLOOKUP($C21,パターン表データ!$B$2:$K$111,2,FALSE),"")</f>
        <v/>
      </c>
      <c r="E21" s="79" t="str">
        <f>IFERROR(VLOOKUP($C21,パターン表データ!$B$2:$K$111,3,FALSE),"")</f>
        <v/>
      </c>
      <c r="F21" s="63" t="e">
        <f>VLOOKUP($C21,パターン表データ!$B$2:$K$111,4,FALSE)</f>
        <v>#N/A</v>
      </c>
      <c r="G21" s="64" t="e">
        <f>VLOOKUP($C21,パターン表データ!$B$2:$K$111,5,FALSE)</f>
        <v>#N/A</v>
      </c>
      <c r="H21" s="64" t="e">
        <f>VLOOKUP($C21,パターン表データ!$B$2:$K$111,6,FALSE)</f>
        <v>#N/A</v>
      </c>
      <c r="I21" s="64" t="e">
        <f>VLOOKUP($C21,パターン表データ!$B$2:$K$111,7,FALSE)</f>
        <v>#N/A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 t="str">
        <f>IFERROR(VLOOKUP($C21,パターン表データ!$B$2:$K$111,9,FALSE),"")</f>
        <v/>
      </c>
      <c r="GI21" s="76" t="str">
        <f>IFERROR(VLOOKUP($C21,パターン表データ!$B$2:$K$111,10,FALSE),"")</f>
        <v/>
      </c>
      <c r="GJ21" s="92"/>
      <c r="GK21" s="93"/>
      <c r="GL21" s="94"/>
      <c r="GM21" s="95"/>
      <c r="GN21" s="96"/>
      <c r="GO21" s="97" t="s">
        <v>108</v>
      </c>
      <c r="GP21" s="96"/>
      <c r="GQ21" s="85">
        <f t="shared" si="2"/>
        <v>0</v>
      </c>
      <c r="GR21" s="110"/>
      <c r="GS21" s="33"/>
      <c r="GT21" s="21"/>
    </row>
    <row r="22" spans="1:202" ht="44.25" customHeight="1">
      <c r="A22" s="82">
        <f t="shared" si="3"/>
        <v>46039</v>
      </c>
      <c r="B22" s="81">
        <f t="shared" si="1"/>
        <v>7</v>
      </c>
      <c r="C22" s="91"/>
      <c r="D22" s="79" t="str">
        <f>IFERROR(VLOOKUP($C22,パターン表データ!$B$2:$K$111,2,FALSE),"")</f>
        <v/>
      </c>
      <c r="E22" s="79" t="str">
        <f>IFERROR(VLOOKUP($C22,パターン表データ!$B$2:$K$111,3,FALSE),"")</f>
        <v/>
      </c>
      <c r="F22" s="63" t="e">
        <f>VLOOKUP($C22,パターン表データ!$B$2:$K$111,4,FALSE)</f>
        <v>#N/A</v>
      </c>
      <c r="G22" s="64" t="e">
        <f>VLOOKUP($C22,パターン表データ!$B$2:$K$111,5,FALSE)</f>
        <v>#N/A</v>
      </c>
      <c r="H22" s="64" t="e">
        <f>VLOOKUP($C22,パターン表データ!$B$2:$K$111,6,FALSE)</f>
        <v>#N/A</v>
      </c>
      <c r="I22" s="64" t="e">
        <f>VLOOKUP($C22,パターン表データ!$B$2:$K$111,7,FALSE)</f>
        <v>#N/A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 t="str">
        <f>IFERROR(VLOOKUP($C22,パターン表データ!$B$2:$K$111,9,FALSE),"")</f>
        <v/>
      </c>
      <c r="GI22" s="76" t="str">
        <f>IFERROR(VLOOKUP($C22,パターン表データ!$B$2:$K$111,10,FALSE),"")</f>
        <v/>
      </c>
      <c r="GJ22" s="92"/>
      <c r="GK22" s="93"/>
      <c r="GL22" s="94"/>
      <c r="GM22" s="95"/>
      <c r="GN22" s="96"/>
      <c r="GO22" s="97" t="s">
        <v>108</v>
      </c>
      <c r="GP22" s="96"/>
      <c r="GQ22" s="85">
        <f t="shared" si="2"/>
        <v>0</v>
      </c>
      <c r="GR22" s="110"/>
      <c r="GS22" s="33"/>
      <c r="GT22" s="21"/>
    </row>
    <row r="23" spans="1:202" ht="44.25" customHeight="1">
      <c r="A23" s="82">
        <f>A22+1</f>
        <v>46040</v>
      </c>
      <c r="B23" s="81">
        <f t="shared" si="1"/>
        <v>1</v>
      </c>
      <c r="C23" s="91"/>
      <c r="D23" s="79" t="str">
        <f>IFERROR(VLOOKUP($C23,パターン表データ!$B$2:$K$111,2,FALSE),"")</f>
        <v/>
      </c>
      <c r="E23" s="79" t="str">
        <f>IFERROR(VLOOKUP($C23,パターン表データ!$B$2:$K$111,3,FALSE),"")</f>
        <v/>
      </c>
      <c r="F23" s="63" t="e">
        <f>VLOOKUP($C23,パターン表データ!$B$2:$K$111,4,FALSE)</f>
        <v>#N/A</v>
      </c>
      <c r="G23" s="64" t="e">
        <f>VLOOKUP($C23,パターン表データ!$B$2:$K$111,5,FALSE)</f>
        <v>#N/A</v>
      </c>
      <c r="H23" s="64" t="e">
        <f>VLOOKUP($C23,パターン表データ!$B$2:$K$111,6,FALSE)</f>
        <v>#N/A</v>
      </c>
      <c r="I23" s="64" t="e">
        <f>VLOOKUP($C23,パターン表データ!$B$2:$K$111,7,FALSE)</f>
        <v>#N/A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 t="str">
        <f>IFERROR(VLOOKUP($C23,パターン表データ!$B$2:$K$111,9,FALSE),"")</f>
        <v/>
      </c>
      <c r="GI23" s="76" t="str">
        <f>IFERROR(VLOOKUP($C23,パターン表データ!$B$2:$K$111,10,FALSE),"")</f>
        <v/>
      </c>
      <c r="GJ23" s="92"/>
      <c r="GK23" s="93"/>
      <c r="GL23" s="94"/>
      <c r="GM23" s="98"/>
      <c r="GN23" s="96"/>
      <c r="GO23" s="97" t="s">
        <v>108</v>
      </c>
      <c r="GP23" s="96"/>
      <c r="GQ23" s="85">
        <f t="shared" si="2"/>
        <v>0</v>
      </c>
      <c r="GR23" s="110"/>
      <c r="GS23" s="33"/>
      <c r="GT23" s="21"/>
    </row>
    <row r="24" spans="1:202" ht="44.25" customHeight="1">
      <c r="A24" s="82">
        <f t="shared" si="3"/>
        <v>46041</v>
      </c>
      <c r="B24" s="81">
        <f t="shared" si="1"/>
        <v>2</v>
      </c>
      <c r="C24" s="91"/>
      <c r="D24" s="79" t="str">
        <f>IFERROR(VLOOKUP($C24,パターン表データ!$B$2:$K$111,2,FALSE),"")</f>
        <v/>
      </c>
      <c r="E24" s="79" t="str">
        <f>IFERROR(VLOOKUP($C24,パターン表データ!$B$2:$K$111,3,FALSE),"")</f>
        <v/>
      </c>
      <c r="F24" s="63" t="e">
        <f>VLOOKUP($C24,パターン表データ!$B$2:$K$111,4,FALSE)</f>
        <v>#N/A</v>
      </c>
      <c r="G24" s="64" t="e">
        <f>VLOOKUP($C24,パターン表データ!$B$2:$K$111,5,FALSE)</f>
        <v>#N/A</v>
      </c>
      <c r="H24" s="64" t="e">
        <f>VLOOKUP($C24,パターン表データ!$B$2:$K$111,6,FALSE)</f>
        <v>#N/A</v>
      </c>
      <c r="I24" s="64" t="e">
        <f>VLOOKUP($C24,パターン表データ!$B$2:$K$111,7,FALSE)</f>
        <v>#N/A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 t="str">
        <f>IFERROR(VLOOKUP($C24,パターン表データ!$B$2:$K$111,9,FALSE),"")</f>
        <v/>
      </c>
      <c r="GI24" s="76" t="str">
        <f>IFERROR(VLOOKUP($C24,パターン表データ!$B$2:$K$111,10,FALSE),"")</f>
        <v/>
      </c>
      <c r="GJ24" s="92"/>
      <c r="GK24" s="93"/>
      <c r="GL24" s="94"/>
      <c r="GM24" s="95"/>
      <c r="GN24" s="96"/>
      <c r="GO24" s="97" t="s">
        <v>108</v>
      </c>
      <c r="GP24" s="96"/>
      <c r="GQ24" s="85">
        <f t="shared" si="2"/>
        <v>0</v>
      </c>
      <c r="GR24" s="110"/>
      <c r="GS24" s="33"/>
      <c r="GT24" s="21"/>
    </row>
    <row r="25" spans="1:202" ht="44.25" customHeight="1">
      <c r="A25" s="82">
        <f t="shared" si="3"/>
        <v>46042</v>
      </c>
      <c r="B25" s="81">
        <f t="shared" si="1"/>
        <v>3</v>
      </c>
      <c r="C25" s="91"/>
      <c r="D25" s="79" t="str">
        <f>IFERROR(VLOOKUP($C25,パターン表データ!$B$2:$K$111,2,FALSE),"")</f>
        <v/>
      </c>
      <c r="E25" s="79" t="str">
        <f>IFERROR(VLOOKUP($C25,パターン表データ!$B$2:$K$111,3,FALSE),"")</f>
        <v/>
      </c>
      <c r="F25" s="63" t="e">
        <f>VLOOKUP($C25,パターン表データ!$B$2:$K$111,4,FALSE)</f>
        <v>#N/A</v>
      </c>
      <c r="G25" s="64" t="e">
        <f>VLOOKUP($C25,パターン表データ!$B$2:$K$111,5,FALSE)</f>
        <v>#N/A</v>
      </c>
      <c r="H25" s="64" t="e">
        <f>VLOOKUP($C25,パターン表データ!$B$2:$K$111,6,FALSE)</f>
        <v>#N/A</v>
      </c>
      <c r="I25" s="64" t="e">
        <f>VLOOKUP($C25,パターン表データ!$B$2:$K$111,7,FALSE)</f>
        <v>#N/A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 t="str">
        <f>IFERROR(VLOOKUP($C25,パターン表データ!$B$2:$K$111,9,FALSE),"")</f>
        <v/>
      </c>
      <c r="GI25" s="76" t="str">
        <f>IFERROR(VLOOKUP($C25,パターン表データ!$B$2:$K$111,10,FALSE),"")</f>
        <v/>
      </c>
      <c r="GJ25" s="92"/>
      <c r="GK25" s="93"/>
      <c r="GL25" s="94"/>
      <c r="GM25" s="95"/>
      <c r="GN25" s="96"/>
      <c r="GO25" s="97" t="s">
        <v>108</v>
      </c>
      <c r="GP25" s="96"/>
      <c r="GQ25" s="85">
        <f t="shared" si="2"/>
        <v>0</v>
      </c>
      <c r="GR25" s="110"/>
      <c r="GS25" s="33"/>
      <c r="GT25" s="21"/>
    </row>
    <row r="26" spans="1:202" ht="44.25" customHeight="1">
      <c r="A26" s="82">
        <f t="shared" si="3"/>
        <v>46043</v>
      </c>
      <c r="B26" s="81">
        <f t="shared" si="1"/>
        <v>4</v>
      </c>
      <c r="C26" s="91"/>
      <c r="D26" s="79" t="str">
        <f>IFERROR(VLOOKUP($C26,パターン表データ!$B$2:$K$111,2,FALSE),"")</f>
        <v/>
      </c>
      <c r="E26" s="79" t="str">
        <f>IFERROR(VLOOKUP($C26,パターン表データ!$B$2:$K$111,3,FALSE),"")</f>
        <v/>
      </c>
      <c r="F26" s="63" t="e">
        <f>VLOOKUP($C26,パターン表データ!$B$2:$K$111,4,FALSE)</f>
        <v>#N/A</v>
      </c>
      <c r="G26" s="64" t="e">
        <f>VLOOKUP($C26,パターン表データ!$B$2:$K$111,5,FALSE)</f>
        <v>#N/A</v>
      </c>
      <c r="H26" s="64" t="e">
        <f>VLOOKUP($C26,パターン表データ!$B$2:$K$111,6,FALSE)</f>
        <v>#N/A</v>
      </c>
      <c r="I26" s="64" t="e">
        <f>VLOOKUP($C26,パターン表データ!$B$2:$K$111,7,FALSE)</f>
        <v>#N/A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 t="str">
        <f>IFERROR(VLOOKUP($C26,パターン表データ!$B$2:$K$111,9,FALSE),"")</f>
        <v/>
      </c>
      <c r="GI26" s="76" t="str">
        <f>IFERROR(VLOOKUP($C26,パターン表データ!$B$2:$K$111,10,FALSE),"")</f>
        <v/>
      </c>
      <c r="GJ26" s="92"/>
      <c r="GK26" s="93"/>
      <c r="GL26" s="94"/>
      <c r="GM26" s="95"/>
      <c r="GN26" s="96"/>
      <c r="GO26" s="97" t="s">
        <v>108</v>
      </c>
      <c r="GP26" s="96"/>
      <c r="GQ26" s="85">
        <f t="shared" si="2"/>
        <v>0</v>
      </c>
      <c r="GR26" s="110"/>
      <c r="GS26" s="33"/>
      <c r="GT26" s="21"/>
    </row>
    <row r="27" spans="1:202" ht="44.25" customHeight="1">
      <c r="A27" s="82">
        <f>A26+1</f>
        <v>46044</v>
      </c>
      <c r="B27" s="81">
        <f t="shared" si="1"/>
        <v>5</v>
      </c>
      <c r="C27" s="91"/>
      <c r="D27" s="79" t="str">
        <f>IFERROR(VLOOKUP($C27,パターン表データ!$B$2:$K$111,2,FALSE),"")</f>
        <v/>
      </c>
      <c r="E27" s="79" t="str">
        <f>IFERROR(VLOOKUP($C27,パターン表データ!$B$2:$K$111,3,FALSE),"")</f>
        <v/>
      </c>
      <c r="F27" s="63" t="e">
        <f>VLOOKUP($C27,パターン表データ!$B$2:$K$111,4,FALSE)</f>
        <v>#N/A</v>
      </c>
      <c r="G27" s="64" t="e">
        <f>VLOOKUP($C27,パターン表データ!$B$2:$K$111,5,FALSE)</f>
        <v>#N/A</v>
      </c>
      <c r="H27" s="64" t="e">
        <f>VLOOKUP($C27,パターン表データ!$B$2:$K$111,6,FALSE)</f>
        <v>#N/A</v>
      </c>
      <c r="I27" s="64" t="e">
        <f>VLOOKUP($C27,パターン表データ!$B$2:$K$111,7,FALSE)</f>
        <v>#N/A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 t="str">
        <f>IFERROR(VLOOKUP($C27,パターン表データ!$B$2:$K$111,9,FALSE),"")</f>
        <v/>
      </c>
      <c r="GI27" s="76" t="str">
        <f>IFERROR(VLOOKUP($C27,パターン表データ!$B$2:$K$111,10,FALSE),"")</f>
        <v/>
      </c>
      <c r="GJ27" s="92"/>
      <c r="GK27" s="93"/>
      <c r="GL27" s="94"/>
      <c r="GM27" s="95"/>
      <c r="GN27" s="96"/>
      <c r="GO27" s="97" t="s">
        <v>108</v>
      </c>
      <c r="GP27" s="96"/>
      <c r="GQ27" s="85">
        <f t="shared" si="2"/>
        <v>0</v>
      </c>
      <c r="GR27" s="110"/>
      <c r="GS27" s="33"/>
      <c r="GT27" s="21"/>
    </row>
    <row r="28" spans="1:202" ht="44.25" customHeight="1">
      <c r="A28" s="82">
        <f t="shared" si="3"/>
        <v>46045</v>
      </c>
      <c r="B28" s="81">
        <f t="shared" si="1"/>
        <v>6</v>
      </c>
      <c r="C28" s="91"/>
      <c r="D28" s="79" t="str">
        <f>IFERROR(VLOOKUP($C28,パターン表データ!$B$2:$K$111,2,FALSE),"")</f>
        <v/>
      </c>
      <c r="E28" s="79" t="str">
        <f>IFERROR(VLOOKUP($C28,パターン表データ!$B$2:$K$111,3,FALSE),"")</f>
        <v/>
      </c>
      <c r="F28" s="63" t="e">
        <f>VLOOKUP($C28,パターン表データ!$B$2:$K$111,4,FALSE)</f>
        <v>#N/A</v>
      </c>
      <c r="G28" s="64" t="e">
        <f>VLOOKUP($C28,パターン表データ!$B$2:$K$111,5,FALSE)</f>
        <v>#N/A</v>
      </c>
      <c r="H28" s="64" t="e">
        <f>VLOOKUP($C28,パターン表データ!$B$2:$K$111,6,FALSE)</f>
        <v>#N/A</v>
      </c>
      <c r="I28" s="64" t="e">
        <f>VLOOKUP($C28,パターン表データ!$B$2:$K$111,7,FALSE)</f>
        <v>#N/A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 t="str">
        <f>IFERROR(VLOOKUP($C28,パターン表データ!$B$2:$K$111,9,FALSE),"")</f>
        <v/>
      </c>
      <c r="GI28" s="76" t="str">
        <f>IFERROR(VLOOKUP($C28,パターン表データ!$B$2:$K$111,10,FALSE),"")</f>
        <v/>
      </c>
      <c r="GJ28" s="92"/>
      <c r="GK28" s="93"/>
      <c r="GL28" s="94"/>
      <c r="GM28" s="95"/>
      <c r="GN28" s="96"/>
      <c r="GO28" s="97" t="s">
        <v>108</v>
      </c>
      <c r="GP28" s="96"/>
      <c r="GQ28" s="85">
        <f t="shared" si="2"/>
        <v>0</v>
      </c>
      <c r="GR28" s="110"/>
      <c r="GS28" s="33"/>
      <c r="GT28" s="21"/>
    </row>
    <row r="29" spans="1:202" ht="44.25" customHeight="1">
      <c r="A29" s="82">
        <f>A28+1</f>
        <v>46046</v>
      </c>
      <c r="B29" s="81">
        <f t="shared" si="1"/>
        <v>7</v>
      </c>
      <c r="C29" s="91"/>
      <c r="D29" s="79" t="str">
        <f>IFERROR(VLOOKUP($C29,パターン表データ!$B$2:$K$111,2,FALSE),"")</f>
        <v/>
      </c>
      <c r="E29" s="79" t="str">
        <f>IFERROR(VLOOKUP($C29,パターン表データ!$B$2:$K$111,3,FALSE),"")</f>
        <v/>
      </c>
      <c r="F29" s="63" t="e">
        <f>VLOOKUP($C29,パターン表データ!$B$2:$K$111,4,FALSE)</f>
        <v>#N/A</v>
      </c>
      <c r="G29" s="64" t="e">
        <f>VLOOKUP($C29,パターン表データ!$B$2:$K$111,5,FALSE)</f>
        <v>#N/A</v>
      </c>
      <c r="H29" s="64" t="e">
        <f>VLOOKUP($C29,パターン表データ!$B$2:$K$111,6,FALSE)</f>
        <v>#N/A</v>
      </c>
      <c r="I29" s="64" t="e">
        <f>VLOOKUP($C29,パターン表データ!$B$2:$K$111,7,FALSE)</f>
        <v>#N/A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 t="str">
        <f>IFERROR(VLOOKUP($C29,パターン表データ!$B$2:$K$111,9,FALSE),"")</f>
        <v/>
      </c>
      <c r="GI29" s="76" t="str">
        <f>IFERROR(VLOOKUP($C29,パターン表データ!$B$2:$K$111,10,FALSE),"")</f>
        <v/>
      </c>
      <c r="GJ29" s="92"/>
      <c r="GK29" s="93"/>
      <c r="GL29" s="94"/>
      <c r="GM29" s="95"/>
      <c r="GN29" s="96"/>
      <c r="GO29" s="97" t="s">
        <v>108</v>
      </c>
      <c r="GP29" s="96"/>
      <c r="GQ29" s="85">
        <f t="shared" si="2"/>
        <v>0</v>
      </c>
      <c r="GR29" s="110"/>
      <c r="GS29" s="33"/>
      <c r="GT29" s="21"/>
    </row>
    <row r="30" spans="1:202" ht="44.25" customHeight="1">
      <c r="A30" s="82">
        <f t="shared" si="3"/>
        <v>46047</v>
      </c>
      <c r="B30" s="81">
        <f t="shared" si="1"/>
        <v>1</v>
      </c>
      <c r="C30" s="91"/>
      <c r="D30" s="79" t="str">
        <f>IFERROR(VLOOKUP($C30,パターン表データ!$B$2:$K$111,2,FALSE),"")</f>
        <v/>
      </c>
      <c r="E30" s="79" t="str">
        <f>IFERROR(VLOOKUP($C30,パターン表データ!$B$2:$K$111,3,FALSE),"")</f>
        <v/>
      </c>
      <c r="F30" s="63" t="e">
        <f>VLOOKUP($C30,パターン表データ!$B$2:$K$111,4,FALSE)</f>
        <v>#N/A</v>
      </c>
      <c r="G30" s="64" t="e">
        <f>VLOOKUP($C30,パターン表データ!$B$2:$K$111,5,FALSE)</f>
        <v>#N/A</v>
      </c>
      <c r="H30" s="64" t="e">
        <f>VLOOKUP($C30,パターン表データ!$B$2:$K$111,6,FALSE)</f>
        <v>#N/A</v>
      </c>
      <c r="I30" s="64" t="e">
        <f>VLOOKUP($C30,パターン表データ!$B$2:$K$111,7,FALSE)</f>
        <v>#N/A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 t="str">
        <f>IFERROR(VLOOKUP($C30,パターン表データ!$B$2:$K$111,9,FALSE),"")</f>
        <v/>
      </c>
      <c r="GI30" s="76" t="str">
        <f>IFERROR(VLOOKUP($C30,パターン表データ!$B$2:$K$111,10,FALSE),"")</f>
        <v/>
      </c>
      <c r="GJ30" s="92"/>
      <c r="GK30" s="93"/>
      <c r="GL30" s="94"/>
      <c r="GM30" s="105"/>
      <c r="GN30" s="106"/>
      <c r="GO30" s="97" t="s">
        <v>108</v>
      </c>
      <c r="GP30" s="96"/>
      <c r="GQ30" s="85">
        <f t="shared" si="2"/>
        <v>0</v>
      </c>
      <c r="GR30" s="110"/>
      <c r="GS30" s="33"/>
      <c r="GT30" s="21"/>
    </row>
    <row r="31" spans="1:202" ht="44.25" customHeight="1">
      <c r="A31" s="83">
        <f t="shared" si="3"/>
        <v>46048</v>
      </c>
      <c r="B31" s="84">
        <f t="shared" si="1"/>
        <v>2</v>
      </c>
      <c r="C31" s="91"/>
      <c r="D31" s="79" t="str">
        <f>IFERROR(VLOOKUP($C31,パターン表データ!$B$2:$K$111,2,FALSE),"")</f>
        <v/>
      </c>
      <c r="E31" s="79" t="str">
        <f>IFERROR(VLOOKUP($C31,パターン表データ!$B$2:$K$111,3,FALSE),"")</f>
        <v/>
      </c>
      <c r="F31" s="63" t="e">
        <f>VLOOKUP($C31,パターン表データ!$B$2:$K$111,4,FALSE)</f>
        <v>#N/A</v>
      </c>
      <c r="G31" s="64" t="e">
        <f>VLOOKUP($C31,パターン表データ!$B$2:$K$111,5,FALSE)</f>
        <v>#N/A</v>
      </c>
      <c r="H31" s="64" t="e">
        <f>VLOOKUP($C31,パターン表データ!$B$2:$K$111,6,FALSE)</f>
        <v>#N/A</v>
      </c>
      <c r="I31" s="64" t="e">
        <f>VLOOKUP($C31,パターン表データ!$B$2:$K$111,7,FALSE)</f>
        <v>#N/A</v>
      </c>
      <c r="J31" s="57"/>
      <c r="K31" s="54"/>
      <c r="L31" s="54"/>
      <c r="M31" s="54"/>
      <c r="N31" s="54"/>
      <c r="O31" s="55"/>
      <c r="P31" s="53"/>
      <c r="Q31" s="54"/>
      <c r="R31" s="54"/>
      <c r="S31" s="54"/>
      <c r="T31" s="54"/>
      <c r="U31" s="55"/>
      <c r="V31" s="53"/>
      <c r="W31" s="54"/>
      <c r="X31" s="60"/>
      <c r="Y31" s="57"/>
      <c r="Z31" s="54"/>
      <c r="AA31" s="56"/>
      <c r="AB31" s="57"/>
      <c r="AC31" s="54"/>
      <c r="AD31" s="54"/>
      <c r="AE31" s="54"/>
      <c r="AF31" s="54"/>
      <c r="AG31" s="55"/>
      <c r="AH31" s="53"/>
      <c r="AI31" s="54"/>
      <c r="AJ31" s="54"/>
      <c r="AK31" s="54"/>
      <c r="AL31" s="54"/>
      <c r="AM31" s="55"/>
      <c r="AN31" s="53"/>
      <c r="AO31" s="54"/>
      <c r="AP31" s="54"/>
      <c r="AQ31" s="54"/>
      <c r="AR31" s="54"/>
      <c r="AS31" s="55"/>
      <c r="AT31" s="53"/>
      <c r="AU31" s="54"/>
      <c r="AV31" s="54"/>
      <c r="AW31" s="54"/>
      <c r="AX31" s="54"/>
      <c r="AY31" s="55"/>
      <c r="AZ31" s="53"/>
      <c r="BA31" s="54"/>
      <c r="BB31" s="54"/>
      <c r="BC31" s="54"/>
      <c r="BD31" s="54"/>
      <c r="BE31" s="55"/>
      <c r="BF31" s="53"/>
      <c r="BG31" s="54"/>
      <c r="BH31" s="54"/>
      <c r="BI31" s="54"/>
      <c r="BJ31" s="54"/>
      <c r="BK31" s="55"/>
      <c r="BL31" s="53"/>
      <c r="BM31" s="54"/>
      <c r="BN31" s="54"/>
      <c r="BO31" s="54"/>
      <c r="BP31" s="54"/>
      <c r="BQ31" s="55"/>
      <c r="BR31" s="53"/>
      <c r="BS31" s="54"/>
      <c r="BT31" s="54"/>
      <c r="BU31" s="54"/>
      <c r="BV31" s="54"/>
      <c r="BW31" s="55"/>
      <c r="BX31" s="53"/>
      <c r="BY31" s="54"/>
      <c r="BZ31" s="54"/>
      <c r="CA31" s="54"/>
      <c r="CB31" s="54"/>
      <c r="CC31" s="55"/>
      <c r="CD31" s="53"/>
      <c r="CE31" s="54"/>
      <c r="CF31" s="54"/>
      <c r="CG31" s="54"/>
      <c r="CH31" s="54"/>
      <c r="CI31" s="55"/>
      <c r="CJ31" s="53"/>
      <c r="CK31" s="54"/>
      <c r="CL31" s="54"/>
      <c r="CM31" s="54"/>
      <c r="CN31" s="54"/>
      <c r="CO31" s="55"/>
      <c r="CP31" s="53"/>
      <c r="CQ31" s="54"/>
      <c r="CR31" s="54"/>
      <c r="CS31" s="54"/>
      <c r="CT31" s="54"/>
      <c r="CU31" s="55"/>
      <c r="CV31" s="53"/>
      <c r="CW31" s="54"/>
      <c r="CX31" s="54"/>
      <c r="CY31" s="54"/>
      <c r="CZ31" s="54"/>
      <c r="DA31" s="55"/>
      <c r="DB31" s="53"/>
      <c r="DC31" s="54"/>
      <c r="DD31" s="54"/>
      <c r="DE31" s="54"/>
      <c r="DF31" s="54"/>
      <c r="DG31" s="55"/>
      <c r="DH31" s="53"/>
      <c r="DI31" s="54"/>
      <c r="DJ31" s="54"/>
      <c r="DK31" s="54"/>
      <c r="DL31" s="54"/>
      <c r="DM31" s="55"/>
      <c r="DN31" s="53"/>
      <c r="DO31" s="54"/>
      <c r="DP31" s="54"/>
      <c r="DQ31" s="54"/>
      <c r="DR31" s="54"/>
      <c r="DS31" s="55"/>
      <c r="DT31" s="53"/>
      <c r="DU31" s="54"/>
      <c r="DV31" s="54"/>
      <c r="DW31" s="54"/>
      <c r="DX31" s="54"/>
      <c r="DY31" s="55"/>
      <c r="DZ31" s="53"/>
      <c r="EA31" s="54"/>
      <c r="EB31" s="56"/>
      <c r="EC31" s="57"/>
      <c r="ED31" s="54"/>
      <c r="EE31" s="55"/>
      <c r="EF31" s="53"/>
      <c r="EG31" s="54"/>
      <c r="EH31" s="54"/>
      <c r="EI31" s="54"/>
      <c r="EJ31" s="54"/>
      <c r="EK31" s="55"/>
      <c r="EL31" s="53"/>
      <c r="EM31" s="54"/>
      <c r="EN31" s="54"/>
      <c r="EO31" s="54"/>
      <c r="EP31" s="54"/>
      <c r="EQ31" s="55"/>
      <c r="ER31" s="53"/>
      <c r="ES31" s="54"/>
      <c r="ET31" s="54"/>
      <c r="EU31" s="54"/>
      <c r="EV31" s="54"/>
      <c r="EW31" s="55"/>
      <c r="EX31" s="53"/>
      <c r="EY31" s="54"/>
      <c r="EZ31" s="54"/>
      <c r="FA31" s="54"/>
      <c r="FB31" s="54"/>
      <c r="FC31" s="55"/>
      <c r="FD31" s="53"/>
      <c r="FE31" s="54"/>
      <c r="FF31" s="54"/>
      <c r="FG31" s="54"/>
      <c r="FH31" s="54"/>
      <c r="FI31" s="55"/>
      <c r="FJ31" s="53"/>
      <c r="FK31" s="54"/>
      <c r="FL31" s="54"/>
      <c r="FM31" s="54"/>
      <c r="FN31" s="54"/>
      <c r="FO31" s="55"/>
      <c r="FP31" s="53"/>
      <c r="FQ31" s="54"/>
      <c r="FR31" s="54"/>
      <c r="FS31" s="54"/>
      <c r="FT31" s="54"/>
      <c r="FU31" s="55"/>
      <c r="FV31" s="53"/>
      <c r="FW31" s="54"/>
      <c r="FX31" s="54"/>
      <c r="FY31" s="54"/>
      <c r="FZ31" s="54"/>
      <c r="GA31" s="55"/>
      <c r="GB31" s="53"/>
      <c r="GC31" s="54"/>
      <c r="GD31" s="54"/>
      <c r="GE31" s="54"/>
      <c r="GF31" s="54"/>
      <c r="GG31" s="55"/>
      <c r="GH31" s="75" t="str">
        <f>IFERROR(VLOOKUP($C31,パターン表データ!$B$2:$K$111,9,FALSE),"")</f>
        <v/>
      </c>
      <c r="GI31" s="76" t="str">
        <f>IFERROR(VLOOKUP($C31,パターン表データ!$B$2:$K$111,10,FALSE),"")</f>
        <v/>
      </c>
      <c r="GJ31" s="99"/>
      <c r="GK31" s="100"/>
      <c r="GL31" s="101"/>
      <c r="GM31" s="107"/>
      <c r="GN31" s="108"/>
      <c r="GO31" s="109" t="s">
        <v>108</v>
      </c>
      <c r="GP31" s="108"/>
      <c r="GQ31" s="85">
        <f t="shared" si="2"/>
        <v>0</v>
      </c>
      <c r="GR31" s="110"/>
      <c r="GS31" s="58"/>
      <c r="GT31" s="21"/>
    </row>
    <row r="32" spans="1:202" ht="44.25" customHeight="1">
      <c r="A32" s="82">
        <f>A31+1</f>
        <v>46049</v>
      </c>
      <c r="B32" s="81">
        <f>WEEKDAY(A32)</f>
        <v>3</v>
      </c>
      <c r="C32" s="91"/>
      <c r="D32" s="79" t="str">
        <f>IFERROR(VLOOKUP($C32,パターン表データ!$B$2:$K$111,2,FALSE),"")</f>
        <v/>
      </c>
      <c r="E32" s="79" t="str">
        <f>IFERROR(VLOOKUP($C32,パターン表データ!$B$2:$K$111,3,FALSE),"")</f>
        <v/>
      </c>
      <c r="F32" s="63" t="e">
        <f>VLOOKUP($C32,パターン表データ!$B$2:$K$111,4,FALSE)</f>
        <v>#N/A</v>
      </c>
      <c r="G32" s="64" t="e">
        <f>VLOOKUP($C32,パターン表データ!$B$2:$K$111,5,FALSE)</f>
        <v>#N/A</v>
      </c>
      <c r="H32" s="64" t="e">
        <f>VLOOKUP($C32,パターン表データ!$B$2:$K$111,6,FALSE)</f>
        <v>#N/A</v>
      </c>
      <c r="I32" s="64" t="e">
        <f>VLOOKUP($C32,パターン表データ!$B$2:$K$111,7,FALSE)</f>
        <v>#N/A</v>
      </c>
      <c r="J32" s="18"/>
      <c r="K32" s="19"/>
      <c r="L32" s="19"/>
      <c r="M32" s="19"/>
      <c r="N32" s="19"/>
      <c r="O32" s="20"/>
      <c r="P32" s="18"/>
      <c r="Q32" s="19"/>
      <c r="R32" s="19"/>
      <c r="S32" s="19"/>
      <c r="T32" s="19"/>
      <c r="U32" s="20"/>
      <c r="V32" s="18"/>
      <c r="W32" s="19"/>
      <c r="X32" s="59"/>
      <c r="Y32" s="48"/>
      <c r="Z32" s="19"/>
      <c r="AA32" s="52"/>
      <c r="AB32" s="48"/>
      <c r="AC32" s="19"/>
      <c r="AD32" s="19"/>
      <c r="AE32" s="19"/>
      <c r="AF32" s="19"/>
      <c r="AG32" s="20"/>
      <c r="AH32" s="18"/>
      <c r="AI32" s="19"/>
      <c r="AJ32" s="19"/>
      <c r="AK32" s="19"/>
      <c r="AL32" s="19"/>
      <c r="AM32" s="20"/>
      <c r="AN32" s="18"/>
      <c r="AO32" s="19"/>
      <c r="AP32" s="19"/>
      <c r="AQ32" s="19"/>
      <c r="AR32" s="19"/>
      <c r="AS32" s="20"/>
      <c r="AT32" s="18"/>
      <c r="AU32" s="19"/>
      <c r="AV32" s="19"/>
      <c r="AW32" s="19"/>
      <c r="AX32" s="19"/>
      <c r="AY32" s="20"/>
      <c r="AZ32" s="18"/>
      <c r="BA32" s="19"/>
      <c r="BB32" s="19"/>
      <c r="BC32" s="19"/>
      <c r="BD32" s="19"/>
      <c r="BE32" s="20"/>
      <c r="BF32" s="18"/>
      <c r="BG32" s="19"/>
      <c r="BH32" s="19"/>
      <c r="BI32" s="19"/>
      <c r="BJ32" s="19"/>
      <c r="BK32" s="20"/>
      <c r="BL32" s="18"/>
      <c r="BM32" s="19"/>
      <c r="BN32" s="19"/>
      <c r="BO32" s="19"/>
      <c r="BP32" s="19"/>
      <c r="BQ32" s="20"/>
      <c r="BR32" s="18"/>
      <c r="BS32" s="19"/>
      <c r="BT32" s="19"/>
      <c r="BU32" s="19"/>
      <c r="BV32" s="19"/>
      <c r="BW32" s="20"/>
      <c r="BX32" s="18"/>
      <c r="BY32" s="19"/>
      <c r="BZ32" s="19"/>
      <c r="CA32" s="19"/>
      <c r="CB32" s="19"/>
      <c r="CC32" s="20"/>
      <c r="CD32" s="18"/>
      <c r="CE32" s="19"/>
      <c r="CF32" s="19"/>
      <c r="CG32" s="19"/>
      <c r="CH32" s="19"/>
      <c r="CI32" s="20"/>
      <c r="CJ32" s="18"/>
      <c r="CK32" s="19"/>
      <c r="CL32" s="19"/>
      <c r="CM32" s="19"/>
      <c r="CN32" s="19"/>
      <c r="CO32" s="20"/>
      <c r="CP32" s="18"/>
      <c r="CQ32" s="19"/>
      <c r="CR32" s="19"/>
      <c r="CS32" s="19"/>
      <c r="CT32" s="19"/>
      <c r="CU32" s="20"/>
      <c r="CV32" s="18"/>
      <c r="CW32" s="19"/>
      <c r="CX32" s="19"/>
      <c r="CY32" s="19"/>
      <c r="CZ32" s="19"/>
      <c r="DA32" s="20"/>
      <c r="DB32" s="18"/>
      <c r="DC32" s="19"/>
      <c r="DD32" s="19"/>
      <c r="DE32" s="19"/>
      <c r="DF32" s="19"/>
      <c r="DG32" s="20"/>
      <c r="DH32" s="18"/>
      <c r="DI32" s="19"/>
      <c r="DJ32" s="19"/>
      <c r="DK32" s="19"/>
      <c r="DL32" s="19"/>
      <c r="DM32" s="20"/>
      <c r="DN32" s="18"/>
      <c r="DO32" s="19"/>
      <c r="DP32" s="19"/>
      <c r="DQ32" s="19"/>
      <c r="DR32" s="19"/>
      <c r="DS32" s="20"/>
      <c r="DT32" s="18"/>
      <c r="DU32" s="19"/>
      <c r="DV32" s="19"/>
      <c r="DW32" s="19"/>
      <c r="DX32" s="19"/>
      <c r="DY32" s="20"/>
      <c r="DZ32" s="18"/>
      <c r="EA32" s="19"/>
      <c r="EB32" s="52"/>
      <c r="EC32" s="48"/>
      <c r="ED32" s="19"/>
      <c r="EE32" s="20"/>
      <c r="EF32" s="18"/>
      <c r="EG32" s="19"/>
      <c r="EH32" s="19"/>
      <c r="EI32" s="19"/>
      <c r="EJ32" s="19"/>
      <c r="EK32" s="20"/>
      <c r="EL32" s="18"/>
      <c r="EM32" s="19"/>
      <c r="EN32" s="19"/>
      <c r="EO32" s="19"/>
      <c r="EP32" s="19"/>
      <c r="EQ32" s="20"/>
      <c r="ER32" s="18"/>
      <c r="ES32" s="19"/>
      <c r="ET32" s="19"/>
      <c r="EU32" s="19"/>
      <c r="EV32" s="19"/>
      <c r="EW32" s="20"/>
      <c r="EX32" s="18"/>
      <c r="EY32" s="19"/>
      <c r="EZ32" s="19"/>
      <c r="FA32" s="19"/>
      <c r="FB32" s="19"/>
      <c r="FC32" s="20"/>
      <c r="FD32" s="18"/>
      <c r="FE32" s="19"/>
      <c r="FF32" s="19"/>
      <c r="FG32" s="19"/>
      <c r="FH32" s="19"/>
      <c r="FI32" s="20"/>
      <c r="FJ32" s="18"/>
      <c r="FK32" s="19"/>
      <c r="FL32" s="19"/>
      <c r="FM32" s="19"/>
      <c r="FN32" s="19"/>
      <c r="FO32" s="20"/>
      <c r="FP32" s="18"/>
      <c r="FQ32" s="19"/>
      <c r="FR32" s="19"/>
      <c r="FS32" s="19"/>
      <c r="FT32" s="19"/>
      <c r="FU32" s="20"/>
      <c r="FV32" s="18"/>
      <c r="FW32" s="19"/>
      <c r="FX32" s="19"/>
      <c r="FY32" s="19"/>
      <c r="FZ32" s="19"/>
      <c r="GA32" s="20"/>
      <c r="GB32" s="18"/>
      <c r="GC32" s="19"/>
      <c r="GD32" s="19"/>
      <c r="GE32" s="19"/>
      <c r="GF32" s="19"/>
      <c r="GG32" s="20"/>
      <c r="GH32" s="75" t="str">
        <f>IFERROR(VLOOKUP($C32,パターン表データ!$B$2:$K$111,9,FALSE),"")</f>
        <v/>
      </c>
      <c r="GI32" s="76" t="str">
        <f>IFERROR(VLOOKUP($C32,パターン表データ!$B$2:$K$111,10,FALSE),"")</f>
        <v/>
      </c>
      <c r="GJ32" s="92"/>
      <c r="GK32" s="93"/>
      <c r="GL32" s="94"/>
      <c r="GM32" s="95"/>
      <c r="GN32" s="96"/>
      <c r="GO32" s="97" t="s">
        <v>108</v>
      </c>
      <c r="GP32" s="96"/>
      <c r="GQ32" s="85">
        <f t="shared" si="2"/>
        <v>0</v>
      </c>
      <c r="GR32" s="110"/>
      <c r="GS32" s="33"/>
      <c r="GT32" s="21"/>
    </row>
    <row r="33" spans="1:202" ht="44.25" customHeight="1">
      <c r="A33" s="82">
        <f>A32+1</f>
        <v>46050</v>
      </c>
      <c r="B33" s="81">
        <f>WEEKDAY(A33)</f>
        <v>4</v>
      </c>
      <c r="C33" s="91"/>
      <c r="D33" s="79" t="str">
        <f>IFERROR(VLOOKUP($C33,パターン表データ!$B$2:$K$111,2,FALSE),"")</f>
        <v/>
      </c>
      <c r="E33" s="79" t="str">
        <f>IFERROR(VLOOKUP($C33,パターン表データ!$B$2:$K$111,3,FALSE),"")</f>
        <v/>
      </c>
      <c r="F33" s="63" t="e">
        <f>VLOOKUP($C33,パターン表データ!$B$2:$K$111,4,FALSE)</f>
        <v>#N/A</v>
      </c>
      <c r="G33" s="64" t="e">
        <f>VLOOKUP($C33,パターン表データ!$B$2:$K$111,5,FALSE)</f>
        <v>#N/A</v>
      </c>
      <c r="H33" s="64" t="e">
        <f>VLOOKUP($C33,パターン表データ!$B$2:$K$111,6,FALSE)</f>
        <v>#N/A</v>
      </c>
      <c r="I33" s="64" t="e">
        <f>VLOOKUP($C33,パターン表データ!$B$2:$K$111,7,FALSE)</f>
        <v>#N/A</v>
      </c>
      <c r="J33" s="18"/>
      <c r="K33" s="19"/>
      <c r="L33" s="19"/>
      <c r="M33" s="19"/>
      <c r="N33" s="19"/>
      <c r="O33" s="20"/>
      <c r="P33" s="18"/>
      <c r="Q33" s="19"/>
      <c r="R33" s="19"/>
      <c r="S33" s="19"/>
      <c r="T33" s="19"/>
      <c r="U33" s="20"/>
      <c r="V33" s="18"/>
      <c r="W33" s="19"/>
      <c r="X33" s="59"/>
      <c r="Y33" s="48"/>
      <c r="Z33" s="19"/>
      <c r="AA33" s="52"/>
      <c r="AB33" s="48"/>
      <c r="AC33" s="19"/>
      <c r="AD33" s="19"/>
      <c r="AE33" s="19"/>
      <c r="AF33" s="19"/>
      <c r="AG33" s="20"/>
      <c r="AH33" s="18"/>
      <c r="AI33" s="19"/>
      <c r="AJ33" s="19"/>
      <c r="AK33" s="19"/>
      <c r="AL33" s="19"/>
      <c r="AM33" s="20"/>
      <c r="AN33" s="18"/>
      <c r="AO33" s="19"/>
      <c r="AP33" s="19"/>
      <c r="AQ33" s="19"/>
      <c r="AR33" s="19"/>
      <c r="AS33" s="20"/>
      <c r="AT33" s="18"/>
      <c r="AU33" s="19"/>
      <c r="AV33" s="19"/>
      <c r="AW33" s="19"/>
      <c r="AX33" s="19"/>
      <c r="AY33" s="20"/>
      <c r="AZ33" s="18"/>
      <c r="BA33" s="19"/>
      <c r="BB33" s="19"/>
      <c r="BC33" s="19"/>
      <c r="BD33" s="19"/>
      <c r="BE33" s="20"/>
      <c r="BF33" s="18"/>
      <c r="BG33" s="19"/>
      <c r="BH33" s="19"/>
      <c r="BI33" s="19"/>
      <c r="BJ33" s="19"/>
      <c r="BK33" s="20"/>
      <c r="BL33" s="18"/>
      <c r="BM33" s="19"/>
      <c r="BN33" s="19"/>
      <c r="BO33" s="19"/>
      <c r="BP33" s="19"/>
      <c r="BQ33" s="20"/>
      <c r="BR33" s="18"/>
      <c r="BS33" s="19"/>
      <c r="BT33" s="19"/>
      <c r="BU33" s="19"/>
      <c r="BV33" s="19"/>
      <c r="BW33" s="20"/>
      <c r="BX33" s="18"/>
      <c r="BY33" s="19"/>
      <c r="BZ33" s="19"/>
      <c r="CA33" s="19"/>
      <c r="CB33" s="19"/>
      <c r="CC33" s="20"/>
      <c r="CD33" s="18"/>
      <c r="CE33" s="19"/>
      <c r="CF33" s="19"/>
      <c r="CG33" s="19"/>
      <c r="CH33" s="19"/>
      <c r="CI33" s="20"/>
      <c r="CJ33" s="18"/>
      <c r="CK33" s="19"/>
      <c r="CL33" s="19"/>
      <c r="CM33" s="19"/>
      <c r="CN33" s="19"/>
      <c r="CO33" s="20"/>
      <c r="CP33" s="18"/>
      <c r="CQ33" s="19"/>
      <c r="CR33" s="19"/>
      <c r="CS33" s="19"/>
      <c r="CT33" s="19"/>
      <c r="CU33" s="20"/>
      <c r="CV33" s="18"/>
      <c r="CW33" s="19"/>
      <c r="CX33" s="19"/>
      <c r="CY33" s="19"/>
      <c r="CZ33" s="19"/>
      <c r="DA33" s="20"/>
      <c r="DB33" s="18"/>
      <c r="DC33" s="19"/>
      <c r="DD33" s="19"/>
      <c r="DE33" s="19"/>
      <c r="DF33" s="19"/>
      <c r="DG33" s="20"/>
      <c r="DH33" s="18"/>
      <c r="DI33" s="19"/>
      <c r="DJ33" s="19"/>
      <c r="DK33" s="19"/>
      <c r="DL33" s="19"/>
      <c r="DM33" s="20"/>
      <c r="DN33" s="18"/>
      <c r="DO33" s="19"/>
      <c r="DP33" s="19"/>
      <c r="DQ33" s="19"/>
      <c r="DR33" s="19"/>
      <c r="DS33" s="20"/>
      <c r="DT33" s="18"/>
      <c r="DU33" s="19"/>
      <c r="DV33" s="19"/>
      <c r="DW33" s="19"/>
      <c r="DX33" s="19"/>
      <c r="DY33" s="20"/>
      <c r="DZ33" s="18"/>
      <c r="EA33" s="19"/>
      <c r="EB33" s="52"/>
      <c r="EC33" s="48"/>
      <c r="ED33" s="19"/>
      <c r="EE33" s="20"/>
      <c r="EF33" s="18"/>
      <c r="EG33" s="19"/>
      <c r="EH33" s="19"/>
      <c r="EI33" s="19"/>
      <c r="EJ33" s="19"/>
      <c r="EK33" s="20"/>
      <c r="EL33" s="18"/>
      <c r="EM33" s="19"/>
      <c r="EN33" s="19"/>
      <c r="EO33" s="19"/>
      <c r="EP33" s="19"/>
      <c r="EQ33" s="20"/>
      <c r="ER33" s="18"/>
      <c r="ES33" s="19"/>
      <c r="ET33" s="19"/>
      <c r="EU33" s="19"/>
      <c r="EV33" s="19"/>
      <c r="EW33" s="20"/>
      <c r="EX33" s="18"/>
      <c r="EY33" s="19"/>
      <c r="EZ33" s="19"/>
      <c r="FA33" s="19"/>
      <c r="FB33" s="19"/>
      <c r="FC33" s="20"/>
      <c r="FD33" s="18"/>
      <c r="FE33" s="19"/>
      <c r="FF33" s="19"/>
      <c r="FG33" s="19"/>
      <c r="FH33" s="19"/>
      <c r="FI33" s="20"/>
      <c r="FJ33" s="18"/>
      <c r="FK33" s="19"/>
      <c r="FL33" s="19"/>
      <c r="FM33" s="19"/>
      <c r="FN33" s="19"/>
      <c r="FO33" s="20"/>
      <c r="FP33" s="18"/>
      <c r="FQ33" s="19"/>
      <c r="FR33" s="19"/>
      <c r="FS33" s="19"/>
      <c r="FT33" s="19"/>
      <c r="FU33" s="20"/>
      <c r="FV33" s="18"/>
      <c r="FW33" s="19"/>
      <c r="FX33" s="19"/>
      <c r="FY33" s="19"/>
      <c r="FZ33" s="19"/>
      <c r="GA33" s="20"/>
      <c r="GB33" s="18"/>
      <c r="GC33" s="19"/>
      <c r="GD33" s="19"/>
      <c r="GE33" s="19"/>
      <c r="GF33" s="19"/>
      <c r="GG33" s="20"/>
      <c r="GH33" s="75" t="str">
        <f>IFERROR(VLOOKUP($C33,パターン表データ!$B$2:$K$111,9,FALSE),"")</f>
        <v/>
      </c>
      <c r="GI33" s="76" t="str">
        <f>IFERROR(VLOOKUP($C33,パターン表データ!$B$2:$K$111,10,FALSE),"")</f>
        <v/>
      </c>
      <c r="GJ33" s="92"/>
      <c r="GK33" s="93"/>
      <c r="GL33" s="94"/>
      <c r="GM33" s="95"/>
      <c r="GN33" s="96"/>
      <c r="GO33" s="97" t="s">
        <v>108</v>
      </c>
      <c r="GP33" s="96"/>
      <c r="GQ33" s="85">
        <f t="shared" si="2"/>
        <v>0</v>
      </c>
      <c r="GR33" s="110"/>
      <c r="GS33" s="33"/>
      <c r="GT33" s="21"/>
    </row>
    <row r="34" spans="1:202" ht="44.25" customHeight="1">
      <c r="A34" s="82">
        <f>A33+1</f>
        <v>46051</v>
      </c>
      <c r="B34" s="81">
        <f>WEEKDAY(A34)</f>
        <v>5</v>
      </c>
      <c r="C34" s="91"/>
      <c r="D34" s="79" t="str">
        <f>IFERROR(VLOOKUP($C34,パターン表データ!$B$2:$K$111,2,FALSE),"")</f>
        <v/>
      </c>
      <c r="E34" s="79" t="str">
        <f>IFERROR(VLOOKUP($C34,パターン表データ!$B$2:$K$111,3,FALSE),"")</f>
        <v/>
      </c>
      <c r="F34" s="63" t="e">
        <f>VLOOKUP($C34,パターン表データ!$B$2:$K$111,4,FALSE)</f>
        <v>#N/A</v>
      </c>
      <c r="G34" s="64" t="e">
        <f>VLOOKUP($C34,パターン表データ!$B$2:$K$111,5,FALSE)</f>
        <v>#N/A</v>
      </c>
      <c r="H34" s="64" t="e">
        <f>VLOOKUP($C34,パターン表データ!$B$2:$K$111,6,FALSE)</f>
        <v>#N/A</v>
      </c>
      <c r="I34" s="64" t="e">
        <f>VLOOKUP($C34,パターン表データ!$B$2:$K$111,7,FALSE)</f>
        <v>#N/A</v>
      </c>
      <c r="J34" s="18"/>
      <c r="K34" s="19"/>
      <c r="L34" s="19"/>
      <c r="M34" s="19"/>
      <c r="N34" s="19"/>
      <c r="O34" s="20"/>
      <c r="P34" s="18"/>
      <c r="Q34" s="19"/>
      <c r="R34" s="19"/>
      <c r="S34" s="19"/>
      <c r="T34" s="19"/>
      <c r="U34" s="20"/>
      <c r="V34" s="18"/>
      <c r="W34" s="19"/>
      <c r="X34" s="59"/>
      <c r="Y34" s="48"/>
      <c r="Z34" s="19"/>
      <c r="AA34" s="52"/>
      <c r="AB34" s="48"/>
      <c r="AC34" s="19"/>
      <c r="AD34" s="19"/>
      <c r="AE34" s="19"/>
      <c r="AF34" s="19"/>
      <c r="AG34" s="20"/>
      <c r="AH34" s="18"/>
      <c r="AI34" s="19"/>
      <c r="AJ34" s="19"/>
      <c r="AK34" s="19"/>
      <c r="AL34" s="19"/>
      <c r="AM34" s="20"/>
      <c r="AN34" s="18"/>
      <c r="AO34" s="19"/>
      <c r="AP34" s="19"/>
      <c r="AQ34" s="19"/>
      <c r="AR34" s="19"/>
      <c r="AS34" s="20"/>
      <c r="AT34" s="18"/>
      <c r="AU34" s="19"/>
      <c r="AV34" s="19"/>
      <c r="AW34" s="19"/>
      <c r="AX34" s="19"/>
      <c r="AY34" s="20"/>
      <c r="AZ34" s="18"/>
      <c r="BA34" s="19"/>
      <c r="BB34" s="19"/>
      <c r="BC34" s="19"/>
      <c r="BD34" s="19"/>
      <c r="BE34" s="20"/>
      <c r="BF34" s="18"/>
      <c r="BG34" s="19"/>
      <c r="BH34" s="19"/>
      <c r="BI34" s="19"/>
      <c r="BJ34" s="19"/>
      <c r="BK34" s="20"/>
      <c r="BL34" s="18"/>
      <c r="BM34" s="19"/>
      <c r="BN34" s="19"/>
      <c r="BO34" s="19"/>
      <c r="BP34" s="19"/>
      <c r="BQ34" s="20"/>
      <c r="BR34" s="18"/>
      <c r="BS34" s="19"/>
      <c r="BT34" s="19"/>
      <c r="BU34" s="19"/>
      <c r="BV34" s="19"/>
      <c r="BW34" s="20"/>
      <c r="BX34" s="18"/>
      <c r="BY34" s="19"/>
      <c r="BZ34" s="19"/>
      <c r="CA34" s="19"/>
      <c r="CB34" s="19"/>
      <c r="CC34" s="20"/>
      <c r="CD34" s="18"/>
      <c r="CE34" s="19"/>
      <c r="CF34" s="19"/>
      <c r="CG34" s="19"/>
      <c r="CH34" s="19"/>
      <c r="CI34" s="20"/>
      <c r="CJ34" s="18"/>
      <c r="CK34" s="19"/>
      <c r="CL34" s="19"/>
      <c r="CM34" s="19"/>
      <c r="CN34" s="19"/>
      <c r="CO34" s="20"/>
      <c r="CP34" s="18"/>
      <c r="CQ34" s="19"/>
      <c r="CR34" s="19"/>
      <c r="CS34" s="19"/>
      <c r="CT34" s="19"/>
      <c r="CU34" s="20"/>
      <c r="CV34" s="18"/>
      <c r="CW34" s="19"/>
      <c r="CX34" s="19"/>
      <c r="CY34" s="19"/>
      <c r="CZ34" s="19"/>
      <c r="DA34" s="20"/>
      <c r="DB34" s="18"/>
      <c r="DC34" s="19"/>
      <c r="DD34" s="19"/>
      <c r="DE34" s="19"/>
      <c r="DF34" s="19"/>
      <c r="DG34" s="20"/>
      <c r="DH34" s="18"/>
      <c r="DI34" s="19"/>
      <c r="DJ34" s="19"/>
      <c r="DK34" s="19"/>
      <c r="DL34" s="19"/>
      <c r="DM34" s="20"/>
      <c r="DN34" s="18"/>
      <c r="DO34" s="19"/>
      <c r="DP34" s="19"/>
      <c r="DQ34" s="19"/>
      <c r="DR34" s="19"/>
      <c r="DS34" s="20"/>
      <c r="DT34" s="18"/>
      <c r="DU34" s="19"/>
      <c r="DV34" s="19"/>
      <c r="DW34" s="19"/>
      <c r="DX34" s="19"/>
      <c r="DY34" s="20"/>
      <c r="DZ34" s="18"/>
      <c r="EA34" s="19"/>
      <c r="EB34" s="52"/>
      <c r="EC34" s="48"/>
      <c r="ED34" s="19"/>
      <c r="EE34" s="20"/>
      <c r="EF34" s="18"/>
      <c r="EG34" s="19"/>
      <c r="EH34" s="19"/>
      <c r="EI34" s="19"/>
      <c r="EJ34" s="19"/>
      <c r="EK34" s="20"/>
      <c r="EL34" s="18"/>
      <c r="EM34" s="19"/>
      <c r="EN34" s="19"/>
      <c r="EO34" s="19"/>
      <c r="EP34" s="19"/>
      <c r="EQ34" s="20"/>
      <c r="ER34" s="18"/>
      <c r="ES34" s="19"/>
      <c r="ET34" s="19"/>
      <c r="EU34" s="19"/>
      <c r="EV34" s="19"/>
      <c r="EW34" s="20"/>
      <c r="EX34" s="18"/>
      <c r="EY34" s="19"/>
      <c r="EZ34" s="19"/>
      <c r="FA34" s="19"/>
      <c r="FB34" s="19"/>
      <c r="FC34" s="20"/>
      <c r="FD34" s="18"/>
      <c r="FE34" s="19"/>
      <c r="FF34" s="19"/>
      <c r="FG34" s="19"/>
      <c r="FH34" s="19"/>
      <c r="FI34" s="20"/>
      <c r="FJ34" s="18"/>
      <c r="FK34" s="19"/>
      <c r="FL34" s="19"/>
      <c r="FM34" s="19"/>
      <c r="FN34" s="19"/>
      <c r="FO34" s="20"/>
      <c r="FP34" s="18"/>
      <c r="FQ34" s="19"/>
      <c r="FR34" s="19"/>
      <c r="FS34" s="19"/>
      <c r="FT34" s="19"/>
      <c r="FU34" s="20"/>
      <c r="FV34" s="18"/>
      <c r="FW34" s="19"/>
      <c r="FX34" s="19"/>
      <c r="FY34" s="19"/>
      <c r="FZ34" s="19"/>
      <c r="GA34" s="20"/>
      <c r="GB34" s="18"/>
      <c r="GC34" s="19"/>
      <c r="GD34" s="19"/>
      <c r="GE34" s="19"/>
      <c r="GF34" s="19"/>
      <c r="GG34" s="20"/>
      <c r="GH34" s="75" t="str">
        <f>IFERROR(VLOOKUP($C34,パターン表データ!$B$2:$K$111,9,FALSE),"")</f>
        <v/>
      </c>
      <c r="GI34" s="76" t="str">
        <f>IFERROR(VLOOKUP($C34,パターン表データ!$B$2:$K$111,10,FALSE),"")</f>
        <v/>
      </c>
      <c r="GJ34" s="92"/>
      <c r="GK34" s="93"/>
      <c r="GL34" s="94"/>
      <c r="GM34" s="95"/>
      <c r="GN34" s="96"/>
      <c r="GO34" s="97" t="s">
        <v>108</v>
      </c>
      <c r="GP34" s="96"/>
      <c r="GQ34" s="85">
        <f t="shared" si="2"/>
        <v>0</v>
      </c>
      <c r="GR34" s="110"/>
      <c r="GS34" s="33"/>
      <c r="GT34" s="21"/>
    </row>
    <row r="35" spans="1:202" ht="44.25" customHeight="1" thickBot="1">
      <c r="A35" s="82">
        <f t="shared" ref="A35" si="4">A34+1</f>
        <v>46052</v>
      </c>
      <c r="B35" s="81">
        <f t="shared" ref="B35" si="5">WEEKDAY(A35)</f>
        <v>6</v>
      </c>
      <c r="C35" s="91"/>
      <c r="D35" s="79" t="str">
        <f>IFERROR(VLOOKUP($C35,パターン表データ!$B$2:$K$111,2,FALSE),"")</f>
        <v/>
      </c>
      <c r="E35" s="79" t="str">
        <f>IFERROR(VLOOKUP($C35,パターン表データ!$B$2:$K$111,3,FALSE),"")</f>
        <v/>
      </c>
      <c r="F35" s="63" t="e">
        <f>VLOOKUP($C35,パターン表データ!$B$2:$K$111,4,FALSE)</f>
        <v>#N/A</v>
      </c>
      <c r="G35" s="64" t="e">
        <f>VLOOKUP($C35,パターン表データ!$B$2:$K$111,5,FALSE)</f>
        <v>#N/A</v>
      </c>
      <c r="H35" s="64" t="e">
        <f>VLOOKUP($C35,パターン表データ!$B$2:$K$111,6,FALSE)</f>
        <v>#N/A</v>
      </c>
      <c r="I35" s="64" t="e">
        <f>VLOOKUP($C35,パターン表データ!$B$2:$K$111,7,FALSE)</f>
        <v>#N/A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 t="str">
        <f>IFERROR(VLOOKUP($C35,パターン表データ!$B$2:$K$111,9,FALSE),"")</f>
        <v/>
      </c>
      <c r="GI35" s="76" t="str">
        <f>IFERROR(VLOOKUP($C35,パターン表データ!$B$2:$K$111,10,FALSE),"")</f>
        <v/>
      </c>
      <c r="GJ35" s="92"/>
      <c r="GK35" s="93"/>
      <c r="GL35" s="94"/>
      <c r="GM35" s="95"/>
      <c r="GN35" s="96"/>
      <c r="GO35" s="97" t="s">
        <v>108</v>
      </c>
      <c r="GP35" s="96"/>
      <c r="GQ35" s="85">
        <f t="shared" si="2"/>
        <v>0</v>
      </c>
      <c r="GR35" s="110"/>
      <c r="GS35" s="33"/>
      <c r="GT35" s="21"/>
    </row>
    <row r="36" spans="1:202" ht="44.25" customHeight="1" thickBot="1">
      <c r="A36" s="22"/>
      <c r="B36" s="23"/>
      <c r="C36" s="24"/>
      <c r="D36" s="25"/>
      <c r="E36" s="26"/>
      <c r="F36" s="65"/>
      <c r="G36" s="62"/>
      <c r="H36" s="62"/>
      <c r="I36" s="62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77">
        <f>SUM(GH6:GH35)</f>
        <v>0</v>
      </c>
      <c r="GI36" s="78">
        <f>SUM(GI6:GI35)</f>
        <v>0</v>
      </c>
      <c r="GJ36" s="28"/>
      <c r="GK36" s="28"/>
      <c r="GL36" s="28"/>
      <c r="GM36" s="29"/>
      <c r="GN36" s="200" t="s">
        <v>113</v>
      </c>
      <c r="GO36" s="200"/>
      <c r="GP36" s="201"/>
      <c r="GQ36" s="86">
        <f>SUMIF(GQ6:GQ35,"&lt;&gt;1")</f>
        <v>0</v>
      </c>
      <c r="GR36" s="36"/>
      <c r="GS36" s="29"/>
      <c r="GT36" s="21"/>
    </row>
    <row r="37" spans="1:202" ht="44.25" customHeight="1" thickBot="1">
      <c r="C37" s="150"/>
      <c r="D37" s="29"/>
      <c r="E37" s="29"/>
      <c r="G37" s="29"/>
      <c r="H37" s="29"/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29"/>
      <c r="GM37" s="29"/>
      <c r="GN37" s="29"/>
      <c r="GO37" s="35"/>
      <c r="GP37" s="29"/>
      <c r="GQ37" s="29"/>
      <c r="GR37" s="29"/>
      <c r="GS37" s="29"/>
      <c r="GT37" s="21"/>
    </row>
    <row r="38" spans="1:202" ht="41.25" customHeight="1" thickBot="1">
      <c r="C38" s="153"/>
      <c r="D38" s="153"/>
      <c r="E38" s="154"/>
      <c r="F38" s="154"/>
      <c r="G38" s="154"/>
      <c r="H38" s="154"/>
      <c r="I38" s="15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170"/>
      <c r="FE38" s="170"/>
      <c r="FF38" s="170"/>
      <c r="FG38" s="170"/>
      <c r="FH38" s="170"/>
      <c r="FI38" s="170"/>
      <c r="FJ38" s="13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152" t="str">
        <f>C2&amp;"月の必要時間数"</f>
        <v>1月の必要時間数</v>
      </c>
      <c r="GH38" s="77">
        <f>VLOOKUP(C2,勤務日数・祝日データ!B1:E13,2,0)</f>
        <v>147.25</v>
      </c>
      <c r="GI38" s="29"/>
      <c r="GJ38" s="149" t="s">
        <v>193</v>
      </c>
      <c r="GK38" s="151">
        <f>COUNTIF(C6:C35,"X*")</f>
        <v>0</v>
      </c>
      <c r="GM38" s="137" t="s">
        <v>186</v>
      </c>
      <c r="GN38" s="165" t="s">
        <v>138</v>
      </c>
      <c r="GO38" s="165"/>
      <c r="GP38" s="165"/>
      <c r="GQ38" s="165"/>
      <c r="GR38" s="165" t="s">
        <v>194</v>
      </c>
      <c r="GS38" s="165"/>
      <c r="GT38" s="29"/>
    </row>
    <row r="39" spans="1:202" ht="41.25" customHeight="1" thickBot="1">
      <c r="C39" s="153"/>
      <c r="D39" s="153"/>
      <c r="E39" s="154"/>
      <c r="F39" s="154"/>
      <c r="G39" s="154"/>
      <c r="H39" s="154"/>
      <c r="I39" s="154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FN39" s="159"/>
      <c r="GJ39" s="149" t="str">
        <f>C2&amp;"月の必要日数"</f>
        <v>1月の必要日数</v>
      </c>
      <c r="GK39" s="151">
        <f>VLOOKUP(C2,勤務日数・祝日データ!B1:E13,4,0)</f>
        <v>12</v>
      </c>
      <c r="GL39" s="13" t="s">
        <v>192</v>
      </c>
      <c r="GM39" s="171" t="s">
        <v>187</v>
      </c>
      <c r="GN39" s="164"/>
      <c r="GO39" s="164"/>
      <c r="GP39" s="164"/>
      <c r="GQ39" s="164"/>
      <c r="GR39" s="166"/>
      <c r="GS39" s="166"/>
      <c r="GT39" s="29"/>
    </row>
    <row r="40" spans="1:202" ht="41.25" customHeight="1">
      <c r="C40" s="155"/>
      <c r="D40" s="155"/>
      <c r="E40" s="154"/>
      <c r="F40" s="154"/>
      <c r="G40" s="154"/>
      <c r="H40" s="154"/>
      <c r="I40" s="154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GL40" s="160" t="str">
        <f>IF(GK39&lt;=GK38,"","週休日が不足または土日祝等にX1が入力されていません")</f>
        <v>週休日が不足または土日祝等にX1が入力されていません</v>
      </c>
      <c r="GM40" s="171"/>
      <c r="GN40" s="164"/>
      <c r="GO40" s="164"/>
      <c r="GP40" s="164"/>
      <c r="GQ40" s="164"/>
      <c r="GR40" s="166"/>
      <c r="GS40" s="166"/>
      <c r="GT40" s="31"/>
    </row>
    <row r="41" spans="1:202" ht="41.25" customHeight="1">
      <c r="C41" s="155"/>
      <c r="D41" s="155"/>
      <c r="E41" s="154"/>
      <c r="F41" s="154"/>
      <c r="G41" s="154"/>
      <c r="H41" s="154"/>
      <c r="I41" s="154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GJ41" s="158"/>
      <c r="GK41" s="158"/>
      <c r="GM41" s="171"/>
      <c r="GN41" s="164"/>
      <c r="GO41" s="164"/>
      <c r="GP41" s="164"/>
      <c r="GQ41" s="164"/>
      <c r="GR41" s="166"/>
      <c r="GS41" s="166"/>
    </row>
  </sheetData>
  <mergeCells count="33">
    <mergeCell ref="A4:A5"/>
    <mergeCell ref="B4:B5"/>
    <mergeCell ref="C4:C5"/>
    <mergeCell ref="D4:D5"/>
    <mergeCell ref="E4:E5"/>
    <mergeCell ref="GM3:GR3"/>
    <mergeCell ref="GR4:GR5"/>
    <mergeCell ref="GN36:GP36"/>
    <mergeCell ref="GN38:GQ38"/>
    <mergeCell ref="B3:E3"/>
    <mergeCell ref="J3:AA3"/>
    <mergeCell ref="AB3:AS3"/>
    <mergeCell ref="AT3:BK3"/>
    <mergeCell ref="F4:F5"/>
    <mergeCell ref="G4:G5"/>
    <mergeCell ref="H4:H5"/>
    <mergeCell ref="I4:I5"/>
    <mergeCell ref="GN39:GQ41"/>
    <mergeCell ref="GR38:GS38"/>
    <mergeCell ref="GR39:GS41"/>
    <mergeCell ref="GS4:GS5"/>
    <mergeCell ref="BL3:CV3"/>
    <mergeCell ref="FD38:FI38"/>
    <mergeCell ref="GM39:GM41"/>
    <mergeCell ref="GN4:GP5"/>
    <mergeCell ref="GQ4:GQ5"/>
    <mergeCell ref="GH4:GH5"/>
    <mergeCell ref="GI4:GI5"/>
    <mergeCell ref="GJ4:GJ5"/>
    <mergeCell ref="GK4:GK5"/>
    <mergeCell ref="GL4:GL5"/>
    <mergeCell ref="GJ3:GL3"/>
    <mergeCell ref="GM4:GM5"/>
  </mergeCells>
  <phoneticPr fontId="5"/>
  <conditionalFormatting sqref="A6:GI35">
    <cfRule type="expression" dxfId="20" priority="4">
      <formula>$C6="X2"</formula>
    </cfRule>
    <cfRule type="expression" dxfId="18" priority="17">
      <formula>AND(WEEKDAY($B6)=7,$B6&lt;&gt;"")</formula>
    </cfRule>
    <cfRule type="expression" dxfId="17" priority="20">
      <formula>WEEKDAY($B6)=1</formula>
    </cfRule>
    <cfRule type="expression" dxfId="16" priority="21">
      <formula>$C6=""</formula>
    </cfRule>
  </conditionalFormatting>
  <conditionalFormatting sqref="C6:C35">
    <cfRule type="expression" dxfId="15" priority="3">
      <formula>$C6=""</formula>
    </cfRule>
  </conditionalFormatting>
  <conditionalFormatting sqref="J6:GG35">
    <cfRule type="expression" dxfId="14" priority="14">
      <formula>AND(J$4&gt;=$G6,J$4&lt;=$I6)</formula>
    </cfRule>
    <cfRule type="expression" dxfId="13" priority="15">
      <formula>AND(J$4&gt;=$D6,J$4&lt;=$F6)</formula>
    </cfRule>
  </conditionalFormatting>
  <conditionalFormatting sqref="GH36">
    <cfRule type="expression" dxfId="12" priority="1">
      <formula>NOT($GH$36=$GH$38)</formula>
    </cfRule>
  </conditionalFormatting>
  <conditionalFormatting sqref="GR6:GR35">
    <cfRule type="beginsWith" dxfId="11" priority="23" operator="beginsWith" text="無">
      <formula>LEFT(GR6,LEN("無"))="無"</formula>
    </cfRule>
    <cfRule type="endsWith" dxfId="10" priority="24" operator="endsWith" text="有">
      <formula>RIGHT(GR6,LEN("有"))="有"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paperSize="9" scale="2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BC60E1-66B9-4135-BE50-DD18FCCA186E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E6478C-58D3-475B-AB83-6B540560F011}">
          <x14:formula1>
            <xm:f>パターン表データ!$B$114:$B$115</xm:f>
          </x14:formula1>
          <xm:sqref>GR6:GR35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737A-D654-41E9-B4B7-230B21738F43}">
  <sheetPr>
    <pageSetUpPr fitToPage="1"/>
  </sheetPr>
  <dimension ref="A1:GT44"/>
  <sheetViews>
    <sheetView view="pageBreakPreview" topLeftCell="A16" zoomScale="40" zoomScaleNormal="40" zoomScaleSheetLayoutView="40" workbookViewId="0">
      <selection activeCell="A36" sqref="A36:XFD36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9" width="20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5.75">
      <c r="A1" s="49" t="s">
        <v>185</v>
      </c>
      <c r="GI1" s="67"/>
      <c r="GK1" s="67"/>
    </row>
    <row r="2" spans="1:202" ht="66" customHeight="1" thickBot="1">
      <c r="A2" s="117">
        <v>2026</v>
      </c>
      <c r="B2" s="118" t="s">
        <v>82</v>
      </c>
      <c r="C2" s="117">
        <v>6</v>
      </c>
      <c r="D2" s="118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9" t="s">
        <v>99</v>
      </c>
      <c r="B3" s="202" t="s">
        <v>183</v>
      </c>
      <c r="C3" s="202"/>
      <c r="D3" s="202"/>
      <c r="E3" s="202"/>
      <c r="F3" s="66"/>
      <c r="G3" s="16"/>
      <c r="H3" s="16"/>
      <c r="I3" s="16"/>
      <c r="J3" s="203" t="s">
        <v>136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 t="s">
        <v>184</v>
      </c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3" t="s">
        <v>100</v>
      </c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169" t="s">
        <v>120</v>
      </c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190" t="s">
        <v>112</v>
      </c>
      <c r="GK3" s="191"/>
      <c r="GL3" s="192"/>
      <c r="GM3" s="195" t="s">
        <v>115</v>
      </c>
      <c r="GN3" s="196"/>
      <c r="GO3" s="196"/>
      <c r="GP3" s="196"/>
      <c r="GQ3" s="196"/>
      <c r="GR3" s="197"/>
      <c r="GS3" s="40" t="s">
        <v>114</v>
      </c>
      <c r="GT3" s="37"/>
    </row>
    <row r="4" spans="1:202" ht="90.75" customHeight="1">
      <c r="A4" s="209" t="s">
        <v>0</v>
      </c>
      <c r="B4" s="211" t="s">
        <v>1</v>
      </c>
      <c r="C4" s="180" t="s">
        <v>110</v>
      </c>
      <c r="D4" s="180" t="s">
        <v>31</v>
      </c>
      <c r="E4" s="180" t="s">
        <v>32</v>
      </c>
      <c r="F4" s="205"/>
      <c r="G4" s="207" t="s">
        <v>106</v>
      </c>
      <c r="H4" s="207" t="s">
        <v>107</v>
      </c>
      <c r="I4" s="207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80" t="s">
        <v>33</v>
      </c>
      <c r="GI4" s="182" t="s">
        <v>119</v>
      </c>
      <c r="GJ4" s="184" t="s">
        <v>128</v>
      </c>
      <c r="GK4" s="186" t="s">
        <v>129</v>
      </c>
      <c r="GL4" s="188" t="s">
        <v>153</v>
      </c>
      <c r="GM4" s="193" t="s">
        <v>137</v>
      </c>
      <c r="GN4" s="172" t="s">
        <v>116</v>
      </c>
      <c r="GO4" s="173"/>
      <c r="GP4" s="174"/>
      <c r="GQ4" s="178" t="s">
        <v>111</v>
      </c>
      <c r="GR4" s="198" t="s">
        <v>109</v>
      </c>
      <c r="GS4" s="167" t="s">
        <v>141</v>
      </c>
      <c r="GT4" s="38"/>
    </row>
    <row r="5" spans="1:202" ht="17.25" customHeight="1">
      <c r="A5" s="210"/>
      <c r="B5" s="212"/>
      <c r="C5" s="181"/>
      <c r="D5" s="181"/>
      <c r="E5" s="181"/>
      <c r="F5" s="206"/>
      <c r="G5" s="208"/>
      <c r="H5" s="208"/>
      <c r="I5" s="208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81"/>
      <c r="GI5" s="183"/>
      <c r="GJ5" s="185"/>
      <c r="GK5" s="187"/>
      <c r="GL5" s="189"/>
      <c r="GM5" s="194"/>
      <c r="GN5" s="175"/>
      <c r="GO5" s="176"/>
      <c r="GP5" s="177"/>
      <c r="GQ5" s="179"/>
      <c r="GR5" s="199"/>
      <c r="GS5" s="168"/>
      <c r="GT5" s="38"/>
    </row>
    <row r="6" spans="1:202" ht="44.25" customHeight="1">
      <c r="A6" s="80">
        <f>DATE($A$2,$C$2,1)</f>
        <v>46174</v>
      </c>
      <c r="B6" s="81">
        <f>WEEKDAY(A6)</f>
        <v>2</v>
      </c>
      <c r="C6" s="91" t="s">
        <v>222</v>
      </c>
      <c r="D6" s="79">
        <f>IFERROR(VLOOKUP($C6,パターン表データ!$B$2:$K$111,2,FALSE),"")</f>
        <v>0.33333333333333331</v>
      </c>
      <c r="E6" s="79">
        <f>IFERROR(VLOOKUP($C6,パターン表データ!$B$2:$K$111,3,FALSE),"")</f>
        <v>0.875</v>
      </c>
      <c r="F6" s="63">
        <f>VLOOKUP($C6,パターン表データ!$B$2:$K$111,4,FALSE)</f>
        <v>0.87152777777777779</v>
      </c>
      <c r="G6" s="64">
        <f>VLOOKUP($C6,パターン表データ!$B$2:$K$111,5,FALSE)</f>
        <v>0.5</v>
      </c>
      <c r="H6" s="64">
        <f>VLOOKUP($C6,パターン表データ!$B$2:$K$111,6,FALSE)</f>
        <v>0.54166666666666663</v>
      </c>
      <c r="I6" s="64">
        <f>VLOOKUP($C6,パターン表データ!$B$2:$K$111,7,FALSE)</f>
        <v>0.53819444444444442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>
        <f>IFERROR(VLOOKUP($C6,パターン表データ!$B$2:$K$111,9,FALSE),"")</f>
        <v>12.000000000000004</v>
      </c>
      <c r="GI6" s="76">
        <f>IFERROR(VLOOKUP($C6,パターン表データ!$B$2:$K$111,10,FALSE),"")</f>
        <v>4.2500000000000036</v>
      </c>
      <c r="GJ6" s="92"/>
      <c r="GK6" s="93"/>
      <c r="GL6" s="94"/>
      <c r="GM6" s="95"/>
      <c r="GN6" s="96"/>
      <c r="GO6" s="97" t="s">
        <v>125</v>
      </c>
      <c r="GP6" s="96"/>
      <c r="GQ6" s="85">
        <f>IF(GR6="有", 0, GP6 - GN6)</f>
        <v>0</v>
      </c>
      <c r="GR6" s="110"/>
      <c r="GS6" s="33"/>
      <c r="GT6" s="21"/>
    </row>
    <row r="7" spans="1:202" ht="44.25" customHeight="1">
      <c r="A7" s="82">
        <f t="shared" ref="A7:A16" si="0">A6+1</f>
        <v>46175</v>
      </c>
      <c r="B7" s="81">
        <f t="shared" ref="B7:B34" si="1">WEEKDAY(A7)</f>
        <v>3</v>
      </c>
      <c r="C7" s="91" t="s">
        <v>196</v>
      </c>
      <c r="D7" s="79">
        <f>IFERROR(VLOOKUP($C7,パターン表データ!$B$2:$K$111,2,FALSE),"")</f>
        <v>0.35416666666666669</v>
      </c>
      <c r="E7" s="79">
        <f>IFERROR(VLOOKUP($C7,パターン表データ!$B$2:$K$111,3,FALSE),"")</f>
        <v>0.83333333333333337</v>
      </c>
      <c r="F7" s="63">
        <f>VLOOKUP($C7,パターン表データ!$B$2:$K$111,4,FALSE)</f>
        <v>0.82986111111111116</v>
      </c>
      <c r="G7" s="64">
        <f>VLOOKUP($C7,パターン表データ!$B$2:$K$111,5,FALSE)</f>
        <v>0.5</v>
      </c>
      <c r="H7" s="64">
        <f>VLOOKUP($C7,パターン表データ!$B$2:$K$111,6,FALSE)</f>
        <v>0.54166666666666663</v>
      </c>
      <c r="I7" s="64">
        <f>VLOOKUP($C7,パターン表データ!$B$2:$K$111,7,FALSE)</f>
        <v>0.53819444444444442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>
        <f>IFERROR(VLOOKUP($C7,パターン表データ!$B$2:$K$111,9,FALSE),"")</f>
        <v>10.5</v>
      </c>
      <c r="GI7" s="76">
        <f>IFERROR(VLOOKUP($C7,パターン表データ!$B$2:$K$111,10,FALSE),"")</f>
        <v>2.75</v>
      </c>
      <c r="GJ7" s="92"/>
      <c r="GK7" s="93"/>
      <c r="GL7" s="94"/>
      <c r="GM7" s="95"/>
      <c r="GN7" s="96"/>
      <c r="GO7" s="97" t="s">
        <v>125</v>
      </c>
      <c r="GP7" s="96"/>
      <c r="GQ7" s="85">
        <f>IF(GR7="有", 0, GP7 - GN7)</f>
        <v>0</v>
      </c>
      <c r="GR7" s="110"/>
      <c r="GS7" s="33"/>
      <c r="GT7" s="21"/>
    </row>
    <row r="8" spans="1:202" ht="44.25" customHeight="1">
      <c r="A8" s="82">
        <f t="shared" si="0"/>
        <v>46176</v>
      </c>
      <c r="B8" s="81">
        <f t="shared" si="1"/>
        <v>4</v>
      </c>
      <c r="C8" s="91" t="s">
        <v>221</v>
      </c>
      <c r="D8" s="79">
        <f>IFERROR(VLOOKUP($C8,パターン表データ!$B$2:$K$111,2,FALSE),"")</f>
        <v>0.29166666666666669</v>
      </c>
      <c r="E8" s="79">
        <f>IFERROR(VLOOKUP($C8,パターン表データ!$B$2:$K$111,3,FALSE),"")</f>
        <v>0.875</v>
      </c>
      <c r="F8" s="63">
        <f>VLOOKUP($C8,パターン表データ!$B$2:$K$111,4,FALSE)</f>
        <v>0.87152777777777779</v>
      </c>
      <c r="G8" s="64">
        <f>VLOOKUP($C8,パターン表データ!$B$2:$K$111,5,FALSE)</f>
        <v>0.5</v>
      </c>
      <c r="H8" s="64">
        <f>VLOOKUP($C8,パターン表データ!$B$2:$K$111,6,FALSE)</f>
        <v>0.54166666666666663</v>
      </c>
      <c r="I8" s="64">
        <f>VLOOKUP($C8,パターン表データ!$B$2:$K$111,7,FALSE)</f>
        <v>0.53819444444444442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>
        <f>IFERROR(VLOOKUP($C8,パターン表データ!$B$2:$K$111,9,FALSE),"")</f>
        <v>13</v>
      </c>
      <c r="GI8" s="76">
        <f>IFERROR(VLOOKUP($C8,パターン表データ!$B$2:$K$111,10,FALSE),"")</f>
        <v>5.25</v>
      </c>
      <c r="GJ8" s="92"/>
      <c r="GK8" s="93"/>
      <c r="GL8" s="94"/>
      <c r="GM8" s="95"/>
      <c r="GN8" s="96"/>
      <c r="GO8" s="97" t="s">
        <v>125</v>
      </c>
      <c r="GP8" s="96"/>
      <c r="GQ8" s="85">
        <f t="shared" ref="GQ8:GQ38" si="2">IF(GR8="有", 0, GP8 - GN8)</f>
        <v>0</v>
      </c>
      <c r="GR8" s="110"/>
      <c r="GS8" s="33"/>
      <c r="GT8" s="21"/>
    </row>
    <row r="9" spans="1:202" ht="44.25" customHeight="1">
      <c r="A9" s="82">
        <f t="shared" si="0"/>
        <v>46177</v>
      </c>
      <c r="B9" s="81">
        <f t="shared" si="1"/>
        <v>5</v>
      </c>
      <c r="C9" s="91" t="s">
        <v>123</v>
      </c>
      <c r="D9" s="79" t="str">
        <f>IFERROR(VLOOKUP($C9,パターン表データ!$B$2:$K$111,2,FALSE),"")</f>
        <v>終日兼業</v>
      </c>
      <c r="E9" s="79" t="str">
        <f>IFERROR(VLOOKUP($C9,パターン表データ!$B$2:$K$111,3,FALSE),"")</f>
        <v>終日兼業</v>
      </c>
      <c r="F9" s="63">
        <f>VLOOKUP($C9,パターン表データ!$B$2:$K$111,4,FALSE)</f>
        <v>0</v>
      </c>
      <c r="G9" s="64" t="str">
        <f>VLOOKUP($C9,パターン表データ!$B$2:$K$111,5,FALSE)</f>
        <v>無</v>
      </c>
      <c r="H9" s="64" t="str">
        <f>VLOOKUP($C9,パターン表データ!$B$2:$K$111,6,FALSE)</f>
        <v>無</v>
      </c>
      <c r="I9" s="64" t="str">
        <f>VLOOKUP($C9,パターン表データ!$B$2:$K$111,7,FALSE)</f>
        <v>無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>
        <f>IFERROR(VLOOKUP($C9,パターン表データ!$B$2:$K$111,9,FALSE),"")</f>
        <v>0</v>
      </c>
      <c r="GI9" s="76">
        <f>IFERROR(VLOOKUP($C9,パターン表データ!$B$2:$K$111,10,FALSE),"")</f>
        <v>-7.75</v>
      </c>
      <c r="GJ9" s="92"/>
      <c r="GK9" s="93"/>
      <c r="GL9" s="94"/>
      <c r="GM9" s="95" t="s">
        <v>179</v>
      </c>
      <c r="GN9" s="96">
        <v>0.375</v>
      </c>
      <c r="GO9" s="97" t="s">
        <v>125</v>
      </c>
      <c r="GP9" s="96">
        <v>0.70833333333333337</v>
      </c>
      <c r="GQ9" s="85">
        <f t="shared" si="2"/>
        <v>0.33333333333333337</v>
      </c>
      <c r="GR9" s="110"/>
      <c r="GS9" s="33"/>
      <c r="GT9" s="21"/>
    </row>
    <row r="10" spans="1:202" ht="44.25" customHeight="1">
      <c r="A10" s="82">
        <f t="shared" si="0"/>
        <v>46178</v>
      </c>
      <c r="B10" s="81">
        <f t="shared" si="1"/>
        <v>6</v>
      </c>
      <c r="C10" s="91" t="s">
        <v>117</v>
      </c>
      <c r="D10" s="79">
        <f>IFERROR(VLOOKUP($C10,パターン表データ!$B$2:$K$111,2,FALSE),"")</f>
        <v>0.35416666666666669</v>
      </c>
      <c r="E10" s="79">
        <f>IFERROR(VLOOKUP($C10,パターン表データ!$B$2:$K$111,3,FALSE),"")</f>
        <v>0.71875</v>
      </c>
      <c r="F10" s="63">
        <f>VLOOKUP($C10,パターン表データ!$B$2:$K$111,4,FALSE)</f>
        <v>0.71527777777777779</v>
      </c>
      <c r="G10" s="64">
        <f>VLOOKUP($C10,パターン表データ!$B$2:$K$111,5,FALSE)</f>
        <v>0.5</v>
      </c>
      <c r="H10" s="64">
        <f>VLOOKUP($C10,パターン表データ!$B$2:$K$111,6,FALSE)</f>
        <v>0.54166666666666663</v>
      </c>
      <c r="I10" s="64">
        <f>VLOOKUP($C10,パターン表データ!$B$2:$K$111,7,FALSE)</f>
        <v>0.53819444444444442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>
        <f>IFERROR(VLOOKUP($C10,パターン表データ!$B$2:$K$111,9,FALSE),"")</f>
        <v>7.7499999999999991</v>
      </c>
      <c r="GI10" s="76">
        <f>IFERROR(VLOOKUP($C10,パターン表データ!$B$2:$K$111,10,FALSE),"")</f>
        <v>0</v>
      </c>
      <c r="GJ10" s="92" t="s">
        <v>102</v>
      </c>
      <c r="GK10" s="93"/>
      <c r="GL10" s="94"/>
      <c r="GM10" s="95"/>
      <c r="GN10" s="96"/>
      <c r="GO10" s="104" t="s">
        <v>125</v>
      </c>
      <c r="GP10" s="96"/>
      <c r="GQ10" s="85"/>
      <c r="GR10" s="110"/>
      <c r="GS10" s="33"/>
      <c r="GT10" s="21"/>
    </row>
    <row r="11" spans="1:202" ht="44.25" customHeight="1">
      <c r="A11" s="82">
        <f t="shared" si="0"/>
        <v>46179</v>
      </c>
      <c r="B11" s="81">
        <f t="shared" si="1"/>
        <v>7</v>
      </c>
      <c r="C11" s="91" t="s">
        <v>85</v>
      </c>
      <c r="D11" s="79" t="str">
        <f>IFERROR(VLOOKUP($C11,パターン表データ!$B$2:$K$111,2,FALSE),"")</f>
        <v>週休日等</v>
      </c>
      <c r="E11" s="79" t="str">
        <f>IFERROR(VLOOKUP($C11,パターン表データ!$B$2:$K$111,3,FALSE),"")</f>
        <v>週休日等</v>
      </c>
      <c r="F11" s="63">
        <f>VLOOKUP($C11,パターン表データ!$B$2:$K$111,4,FALSE)</f>
        <v>0</v>
      </c>
      <c r="G11" s="64" t="str">
        <f>VLOOKUP($C11,パターン表データ!$B$2:$K$111,5,FALSE)</f>
        <v>無</v>
      </c>
      <c r="H11" s="64" t="str">
        <f>VLOOKUP($C11,パターン表データ!$B$2:$K$111,6,FALSE)</f>
        <v>無</v>
      </c>
      <c r="I11" s="64" t="str">
        <f>VLOOKUP($C11,パターン表データ!$B$2:$K$111,7,FALSE)</f>
        <v>無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>
        <f>IFERROR(VLOOKUP($C11,パターン表データ!$B$2:$K$111,9,FALSE),"")</f>
        <v>0</v>
      </c>
      <c r="GI11" s="76">
        <f>IFERROR(VLOOKUP($C11,パターン表データ!$B$2:$K$111,10,FALSE),"")</f>
        <v>0</v>
      </c>
      <c r="GJ11" s="92"/>
      <c r="GK11" s="93"/>
      <c r="GL11" s="94"/>
      <c r="GM11" s="95" t="s">
        <v>124</v>
      </c>
      <c r="GN11" s="96">
        <v>0.75</v>
      </c>
      <c r="GO11" s="97" t="s">
        <v>125</v>
      </c>
      <c r="GP11" s="96">
        <v>0.33333333333333331</v>
      </c>
      <c r="GQ11" s="85">
        <f t="shared" si="2"/>
        <v>0</v>
      </c>
      <c r="GR11" s="110" t="s">
        <v>181</v>
      </c>
      <c r="GS11" s="33"/>
      <c r="GT11" s="21"/>
    </row>
    <row r="12" spans="1:202" ht="44.25" customHeight="1">
      <c r="A12" s="82">
        <f t="shared" si="0"/>
        <v>46180</v>
      </c>
      <c r="B12" s="81">
        <f t="shared" si="1"/>
        <v>1</v>
      </c>
      <c r="C12" s="91" t="s">
        <v>5</v>
      </c>
      <c r="D12" s="79" t="str">
        <f>IFERROR(VLOOKUP($C12,パターン表データ!$B$2:$K$111,2,FALSE),"")</f>
        <v>週休日等</v>
      </c>
      <c r="E12" s="79" t="str">
        <f>IFERROR(VLOOKUP($C12,パターン表データ!$B$2:$K$111,3,FALSE),"")</f>
        <v>週休日等</v>
      </c>
      <c r="F12" s="63">
        <f>VLOOKUP($C12,パターン表データ!$B$2:$K$111,4,FALSE)</f>
        <v>0</v>
      </c>
      <c r="G12" s="64" t="str">
        <f>VLOOKUP($C12,パターン表データ!$B$2:$K$111,5,FALSE)</f>
        <v>無</v>
      </c>
      <c r="H12" s="64" t="str">
        <f>VLOOKUP($C12,パターン表データ!$B$2:$K$111,6,FALSE)</f>
        <v>無</v>
      </c>
      <c r="I12" s="64" t="str">
        <f>VLOOKUP($C12,パターン表データ!$B$2:$K$111,7,FALSE)</f>
        <v>無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>
        <f>IFERROR(VLOOKUP($C12,パターン表データ!$B$2:$K$111,9,FALSE),"")</f>
        <v>0</v>
      </c>
      <c r="GI12" s="76">
        <f>IFERROR(VLOOKUP($C12,パターン表データ!$B$2:$K$111,10,FALSE),"")</f>
        <v>0</v>
      </c>
      <c r="GJ12" s="92"/>
      <c r="GK12" s="93"/>
      <c r="GL12" s="94"/>
      <c r="GM12" s="95"/>
      <c r="GN12" s="96"/>
      <c r="GO12" s="97" t="s">
        <v>125</v>
      </c>
      <c r="GP12" s="96"/>
      <c r="GQ12" s="85">
        <f t="shared" si="2"/>
        <v>0</v>
      </c>
      <c r="GR12" s="110"/>
      <c r="GS12" s="33"/>
      <c r="GT12" s="21"/>
    </row>
    <row r="13" spans="1:202" ht="44.25" customHeight="1">
      <c r="A13" s="82">
        <f t="shared" si="0"/>
        <v>46181</v>
      </c>
      <c r="B13" s="81">
        <f t="shared" si="1"/>
        <v>2</v>
      </c>
      <c r="C13" s="91" t="s">
        <v>222</v>
      </c>
      <c r="D13" s="79">
        <f>IFERROR(VLOOKUP($C13,パターン表データ!$B$2:$K$111,2,FALSE),"")</f>
        <v>0.33333333333333331</v>
      </c>
      <c r="E13" s="79">
        <f>IFERROR(VLOOKUP($C13,パターン表データ!$B$2:$K$111,3,FALSE),"")</f>
        <v>0.875</v>
      </c>
      <c r="F13" s="63">
        <f>VLOOKUP($C13,パターン表データ!$B$2:$K$111,4,FALSE)</f>
        <v>0.87152777777777779</v>
      </c>
      <c r="G13" s="64">
        <f>VLOOKUP($C13,パターン表データ!$B$2:$K$111,5,FALSE)</f>
        <v>0.5</v>
      </c>
      <c r="H13" s="64">
        <f>VLOOKUP($C13,パターン表データ!$B$2:$K$111,6,FALSE)</f>
        <v>0.54166666666666663</v>
      </c>
      <c r="I13" s="64">
        <f>VLOOKUP($C13,パターン表データ!$B$2:$K$111,7,FALSE)</f>
        <v>0.53819444444444442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>
        <f>IFERROR(VLOOKUP($C13,パターン表データ!$B$2:$K$111,9,FALSE),"")</f>
        <v>12.000000000000004</v>
      </c>
      <c r="GI13" s="76">
        <f>IFERROR(VLOOKUP($C13,パターン表データ!$B$2:$K$111,10,FALSE),"")</f>
        <v>4.2500000000000036</v>
      </c>
      <c r="GJ13" s="92"/>
      <c r="GK13" s="93"/>
      <c r="GL13" s="94"/>
      <c r="GM13" s="95"/>
      <c r="GN13" s="96"/>
      <c r="GO13" s="97" t="s">
        <v>125</v>
      </c>
      <c r="GP13" s="96"/>
      <c r="GQ13" s="85">
        <f t="shared" si="2"/>
        <v>0</v>
      </c>
      <c r="GR13" s="110"/>
      <c r="GS13" s="33"/>
      <c r="GT13" s="21"/>
    </row>
    <row r="14" spans="1:202" ht="44.25" customHeight="1">
      <c r="A14" s="82">
        <f t="shared" si="0"/>
        <v>46182</v>
      </c>
      <c r="B14" s="81">
        <f t="shared" si="1"/>
        <v>3</v>
      </c>
      <c r="C14" s="91" t="s">
        <v>196</v>
      </c>
      <c r="D14" s="79">
        <f>IFERROR(VLOOKUP($C14,パターン表データ!$B$2:$K$111,2,FALSE),"")</f>
        <v>0.35416666666666669</v>
      </c>
      <c r="E14" s="79">
        <f>IFERROR(VLOOKUP($C14,パターン表データ!$B$2:$K$111,3,FALSE),"")</f>
        <v>0.83333333333333337</v>
      </c>
      <c r="F14" s="63">
        <f>VLOOKUP($C14,パターン表データ!$B$2:$K$111,4,FALSE)</f>
        <v>0.82986111111111116</v>
      </c>
      <c r="G14" s="64">
        <f>VLOOKUP($C14,パターン表データ!$B$2:$K$111,5,FALSE)</f>
        <v>0.5</v>
      </c>
      <c r="H14" s="64">
        <f>VLOOKUP($C14,パターン表データ!$B$2:$K$111,6,FALSE)</f>
        <v>0.54166666666666663</v>
      </c>
      <c r="I14" s="64">
        <f>VLOOKUP($C14,パターン表データ!$B$2:$K$111,7,FALSE)</f>
        <v>0.53819444444444442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>
        <f>IFERROR(VLOOKUP($C14,パターン表データ!$B$2:$K$111,9,FALSE),"")</f>
        <v>10.5</v>
      </c>
      <c r="GI14" s="76">
        <f>IFERROR(VLOOKUP($C14,パターン表データ!$B$2:$K$111,10,FALSE),"")</f>
        <v>2.75</v>
      </c>
      <c r="GJ14" s="92"/>
      <c r="GK14" s="93"/>
      <c r="GL14" s="94"/>
      <c r="GM14" s="95"/>
      <c r="GN14" s="96"/>
      <c r="GO14" s="97" t="s">
        <v>125</v>
      </c>
      <c r="GP14" s="96"/>
      <c r="GQ14" s="85">
        <f t="shared" si="2"/>
        <v>0</v>
      </c>
      <c r="GR14" s="110"/>
      <c r="GS14" s="33"/>
      <c r="GT14" s="21"/>
    </row>
    <row r="15" spans="1:202" ht="44.25" customHeight="1">
      <c r="A15" s="82">
        <f t="shared" si="0"/>
        <v>46183</v>
      </c>
      <c r="B15" s="81">
        <f t="shared" si="1"/>
        <v>4</v>
      </c>
      <c r="C15" s="91" t="s">
        <v>223</v>
      </c>
      <c r="D15" s="79">
        <f>IFERROR(VLOOKUP($C15,パターン表データ!$B$2:$K$111,2,FALSE),"")</f>
        <v>0.3125</v>
      </c>
      <c r="E15" s="79">
        <f>IFERROR(VLOOKUP($C15,パターン表データ!$B$2:$K$111,3,FALSE),"")</f>
        <v>0.83333333333333337</v>
      </c>
      <c r="F15" s="63">
        <f>VLOOKUP($C15,パターン表データ!$B$2:$K$111,4,FALSE)</f>
        <v>0.82986111111111116</v>
      </c>
      <c r="G15" s="64">
        <f>VLOOKUP($C15,パターン表データ!$B$2:$K$111,5,FALSE)</f>
        <v>0.5</v>
      </c>
      <c r="H15" s="64">
        <f>VLOOKUP($C15,パターン表データ!$B$2:$K$111,6,FALSE)</f>
        <v>0.54166666666666663</v>
      </c>
      <c r="I15" s="64">
        <f>VLOOKUP($C15,パターン表データ!$B$2:$K$111,7,FALSE)</f>
        <v>0.53819444444444442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>
        <f>IFERROR(VLOOKUP($C15,パターン表データ!$B$2:$K$111,9,FALSE),"")</f>
        <v>11.5</v>
      </c>
      <c r="GI15" s="76">
        <f>IFERROR(VLOOKUP($C15,パターン表データ!$B$2:$K$111,10,FALSE),"")</f>
        <v>3.75</v>
      </c>
      <c r="GJ15" s="92"/>
      <c r="GK15" s="93"/>
      <c r="GL15" s="94"/>
      <c r="GM15" s="95"/>
      <c r="GN15" s="96"/>
      <c r="GO15" s="97" t="s">
        <v>125</v>
      </c>
      <c r="GP15" s="96"/>
      <c r="GQ15" s="85">
        <f t="shared" si="2"/>
        <v>0</v>
      </c>
      <c r="GR15" s="110"/>
      <c r="GS15" s="33"/>
      <c r="GT15" s="21"/>
    </row>
    <row r="16" spans="1:202" ht="44.25" customHeight="1">
      <c r="A16" s="82">
        <f t="shared" si="0"/>
        <v>46184</v>
      </c>
      <c r="B16" s="81">
        <f t="shared" si="1"/>
        <v>5</v>
      </c>
      <c r="C16" s="91" t="s">
        <v>4</v>
      </c>
      <c r="D16" s="79">
        <f>IFERROR(VLOOKUP($C16,パターン表データ!$B$2:$K$111,2,FALSE),"")</f>
        <v>0.35416666666666669</v>
      </c>
      <c r="E16" s="79">
        <f>IFERROR(VLOOKUP($C16,パターン表データ!$B$2:$K$111,3,FALSE),"")</f>
        <v>0.5</v>
      </c>
      <c r="F16" s="63">
        <f>VLOOKUP($C16,パターン表データ!$B$2:$K$111,4,FALSE)</f>
        <v>0.49652777777777773</v>
      </c>
      <c r="G16" s="64" t="str">
        <f>VLOOKUP($C16,パターン表データ!$B$2:$K$111,5,FALSE)</f>
        <v>無</v>
      </c>
      <c r="H16" s="64" t="str">
        <f>VLOOKUP($C16,パターン表データ!$B$2:$K$111,6,FALSE)</f>
        <v>無</v>
      </c>
      <c r="I16" s="64" t="str">
        <f>VLOOKUP($C16,パターン表データ!$B$2:$K$111,7,FALSE)</f>
        <v>無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>
        <f>IFERROR(VLOOKUP($C16,パターン表データ!$B$2:$K$111,9,FALSE),"")</f>
        <v>3.4999999999999996</v>
      </c>
      <c r="GI16" s="76">
        <f>IFERROR(VLOOKUP($C16,パターン表データ!$B$2:$K$111,10,FALSE),"")</f>
        <v>-4.25</v>
      </c>
      <c r="GJ16" s="92"/>
      <c r="GK16" s="93"/>
      <c r="GL16" s="94"/>
      <c r="GM16" s="102" t="s">
        <v>124</v>
      </c>
      <c r="GN16" s="103">
        <v>0.54166666666666663</v>
      </c>
      <c r="GO16" s="104" t="s">
        <v>125</v>
      </c>
      <c r="GP16" s="103">
        <v>0.66666666666666663</v>
      </c>
      <c r="GQ16" s="85">
        <f t="shared" si="2"/>
        <v>0.125</v>
      </c>
      <c r="GR16" s="110"/>
      <c r="GS16" s="33"/>
      <c r="GT16" s="21"/>
    </row>
    <row r="17" spans="1:202" ht="44.25" customHeight="1">
      <c r="A17" s="83"/>
      <c r="B17" s="84"/>
      <c r="C17" s="91"/>
      <c r="D17" s="79"/>
      <c r="E17" s="79"/>
      <c r="F17" s="63"/>
      <c r="G17" s="64"/>
      <c r="H17" s="64"/>
      <c r="I17" s="64"/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/>
      <c r="GI17" s="76"/>
      <c r="GJ17" s="99"/>
      <c r="GK17" s="100"/>
      <c r="GL17" s="101"/>
      <c r="GM17" s="102" t="s">
        <v>127</v>
      </c>
      <c r="GN17" s="103">
        <v>0.70833333333333337</v>
      </c>
      <c r="GO17" s="104" t="s">
        <v>125</v>
      </c>
      <c r="GP17" s="103">
        <v>0.8125</v>
      </c>
      <c r="GQ17" s="85">
        <f t="shared" si="2"/>
        <v>0.10416666666666663</v>
      </c>
      <c r="GR17" s="110"/>
      <c r="GS17" s="58"/>
      <c r="GT17" s="21"/>
    </row>
    <row r="18" spans="1:202" ht="44.25" customHeight="1">
      <c r="A18" s="83">
        <f>A16+1</f>
        <v>46185</v>
      </c>
      <c r="B18" s="84">
        <f t="shared" si="1"/>
        <v>6</v>
      </c>
      <c r="C18" s="91" t="s">
        <v>117</v>
      </c>
      <c r="D18" s="79">
        <f>IFERROR(VLOOKUP($C18,パターン表データ!$B$2:$K$111,2,FALSE),"")</f>
        <v>0.35416666666666669</v>
      </c>
      <c r="E18" s="79">
        <f>IFERROR(VLOOKUP($C18,パターン表データ!$B$2:$K$111,3,FALSE),"")</f>
        <v>0.71875</v>
      </c>
      <c r="F18" s="63">
        <f>VLOOKUP($C18,パターン表データ!$B$2:$K$111,4,FALSE)</f>
        <v>0.71527777777777779</v>
      </c>
      <c r="G18" s="64">
        <f>VLOOKUP($C18,パターン表データ!$B$2:$K$111,5,FALSE)</f>
        <v>0.5</v>
      </c>
      <c r="H18" s="64">
        <f>VLOOKUP($C18,パターン表データ!$B$2:$K$111,6,FALSE)</f>
        <v>0.54166666666666663</v>
      </c>
      <c r="I18" s="64">
        <f>VLOOKUP($C18,パターン表データ!$B$2:$K$111,7,FALSE)</f>
        <v>0.53819444444444442</v>
      </c>
      <c r="J18" s="57"/>
      <c r="K18" s="54"/>
      <c r="L18" s="54"/>
      <c r="M18" s="54"/>
      <c r="N18" s="54"/>
      <c r="O18" s="55"/>
      <c r="P18" s="53"/>
      <c r="Q18" s="54"/>
      <c r="R18" s="54"/>
      <c r="S18" s="54"/>
      <c r="T18" s="54"/>
      <c r="U18" s="55"/>
      <c r="V18" s="53"/>
      <c r="W18" s="54"/>
      <c r="X18" s="60"/>
      <c r="Y18" s="57"/>
      <c r="Z18" s="54"/>
      <c r="AA18" s="56"/>
      <c r="AB18" s="57"/>
      <c r="AC18" s="54"/>
      <c r="AD18" s="54"/>
      <c r="AE18" s="54"/>
      <c r="AF18" s="54"/>
      <c r="AG18" s="55"/>
      <c r="AH18" s="53"/>
      <c r="AI18" s="54"/>
      <c r="AJ18" s="54"/>
      <c r="AK18" s="54"/>
      <c r="AL18" s="54"/>
      <c r="AM18" s="55"/>
      <c r="AN18" s="53"/>
      <c r="AO18" s="54"/>
      <c r="AP18" s="54"/>
      <c r="AQ18" s="54"/>
      <c r="AR18" s="54"/>
      <c r="AS18" s="55"/>
      <c r="AT18" s="53"/>
      <c r="AU18" s="54"/>
      <c r="AV18" s="54"/>
      <c r="AW18" s="54"/>
      <c r="AX18" s="54"/>
      <c r="AY18" s="55"/>
      <c r="AZ18" s="53"/>
      <c r="BA18" s="54"/>
      <c r="BB18" s="54"/>
      <c r="BC18" s="54"/>
      <c r="BD18" s="54"/>
      <c r="BE18" s="55"/>
      <c r="BF18" s="53"/>
      <c r="BG18" s="54"/>
      <c r="BH18" s="54"/>
      <c r="BI18" s="54"/>
      <c r="BJ18" s="54"/>
      <c r="BK18" s="55"/>
      <c r="BL18" s="53"/>
      <c r="BM18" s="54"/>
      <c r="BN18" s="54"/>
      <c r="BO18" s="54"/>
      <c r="BP18" s="54"/>
      <c r="BQ18" s="55"/>
      <c r="BR18" s="53"/>
      <c r="BS18" s="54"/>
      <c r="BT18" s="54"/>
      <c r="BU18" s="54"/>
      <c r="BV18" s="54"/>
      <c r="BW18" s="55"/>
      <c r="BX18" s="53"/>
      <c r="BY18" s="54"/>
      <c r="BZ18" s="54"/>
      <c r="CA18" s="54"/>
      <c r="CB18" s="54"/>
      <c r="CC18" s="55"/>
      <c r="CD18" s="53"/>
      <c r="CE18" s="54"/>
      <c r="CF18" s="54"/>
      <c r="CG18" s="54"/>
      <c r="CH18" s="54"/>
      <c r="CI18" s="55"/>
      <c r="CJ18" s="53"/>
      <c r="CK18" s="54"/>
      <c r="CL18" s="54"/>
      <c r="CM18" s="54"/>
      <c r="CN18" s="54"/>
      <c r="CO18" s="55"/>
      <c r="CP18" s="53"/>
      <c r="CQ18" s="54"/>
      <c r="CR18" s="54"/>
      <c r="CS18" s="54"/>
      <c r="CT18" s="54"/>
      <c r="CU18" s="55"/>
      <c r="CV18" s="53"/>
      <c r="CW18" s="54"/>
      <c r="CX18" s="54"/>
      <c r="CY18" s="54"/>
      <c r="CZ18" s="54"/>
      <c r="DA18" s="55"/>
      <c r="DB18" s="53"/>
      <c r="DC18" s="54"/>
      <c r="DD18" s="54"/>
      <c r="DE18" s="54"/>
      <c r="DF18" s="54"/>
      <c r="DG18" s="55"/>
      <c r="DH18" s="53"/>
      <c r="DI18" s="54"/>
      <c r="DJ18" s="54"/>
      <c r="DK18" s="54"/>
      <c r="DL18" s="54"/>
      <c r="DM18" s="55"/>
      <c r="DN18" s="53"/>
      <c r="DO18" s="54"/>
      <c r="DP18" s="54"/>
      <c r="DQ18" s="54"/>
      <c r="DR18" s="54"/>
      <c r="DS18" s="55"/>
      <c r="DT18" s="53"/>
      <c r="DU18" s="54"/>
      <c r="DV18" s="54"/>
      <c r="DW18" s="54"/>
      <c r="DX18" s="54"/>
      <c r="DY18" s="55"/>
      <c r="DZ18" s="53"/>
      <c r="EA18" s="54"/>
      <c r="EB18" s="56"/>
      <c r="EC18" s="57"/>
      <c r="ED18" s="54"/>
      <c r="EE18" s="55"/>
      <c r="EF18" s="53"/>
      <c r="EG18" s="54"/>
      <c r="EH18" s="54"/>
      <c r="EI18" s="54"/>
      <c r="EJ18" s="54"/>
      <c r="EK18" s="55"/>
      <c r="EL18" s="53"/>
      <c r="EM18" s="54"/>
      <c r="EN18" s="54"/>
      <c r="EO18" s="54"/>
      <c r="EP18" s="54"/>
      <c r="EQ18" s="55"/>
      <c r="ER18" s="53"/>
      <c r="ES18" s="54"/>
      <c r="ET18" s="54"/>
      <c r="EU18" s="54"/>
      <c r="EV18" s="54"/>
      <c r="EW18" s="55"/>
      <c r="EX18" s="53"/>
      <c r="EY18" s="54"/>
      <c r="EZ18" s="54"/>
      <c r="FA18" s="54"/>
      <c r="FB18" s="54"/>
      <c r="FC18" s="55"/>
      <c r="FD18" s="53"/>
      <c r="FE18" s="54"/>
      <c r="FF18" s="54"/>
      <c r="FG18" s="54"/>
      <c r="FH18" s="54"/>
      <c r="FI18" s="55"/>
      <c r="FJ18" s="53"/>
      <c r="FK18" s="54"/>
      <c r="FL18" s="54"/>
      <c r="FM18" s="54"/>
      <c r="FN18" s="54"/>
      <c r="FO18" s="55"/>
      <c r="FP18" s="53"/>
      <c r="FQ18" s="54"/>
      <c r="FR18" s="54"/>
      <c r="FS18" s="54"/>
      <c r="FT18" s="54"/>
      <c r="FU18" s="55"/>
      <c r="FV18" s="53"/>
      <c r="FW18" s="54"/>
      <c r="FX18" s="54"/>
      <c r="FY18" s="54"/>
      <c r="FZ18" s="54"/>
      <c r="GA18" s="55"/>
      <c r="GB18" s="53"/>
      <c r="GC18" s="54"/>
      <c r="GD18" s="54"/>
      <c r="GE18" s="54"/>
      <c r="GF18" s="54"/>
      <c r="GG18" s="55"/>
      <c r="GH18" s="75">
        <f>IFERROR(VLOOKUP($C18,パターン表データ!$B$2:$K$111,9,FALSE),"")</f>
        <v>7.7499999999999991</v>
      </c>
      <c r="GI18" s="76">
        <f>IFERROR(VLOOKUP($C18,パターン表データ!$B$2:$K$111,10,FALSE),"")</f>
        <v>0</v>
      </c>
      <c r="GJ18" s="99" t="s">
        <v>102</v>
      </c>
      <c r="GK18" s="100"/>
      <c r="GL18" s="101"/>
      <c r="GM18" s="102"/>
      <c r="GN18" s="103"/>
      <c r="GO18" s="104" t="s">
        <v>125</v>
      </c>
      <c r="GP18" s="103"/>
      <c r="GQ18" s="85">
        <f t="shared" si="2"/>
        <v>0</v>
      </c>
      <c r="GR18" s="110"/>
      <c r="GS18" s="58"/>
      <c r="GT18" s="21"/>
    </row>
    <row r="19" spans="1:202" ht="44.25" customHeight="1">
      <c r="A19" s="82">
        <f>A18+1</f>
        <v>46186</v>
      </c>
      <c r="B19" s="81">
        <f t="shared" si="1"/>
        <v>7</v>
      </c>
      <c r="C19" s="91" t="s">
        <v>85</v>
      </c>
      <c r="D19" s="79" t="str">
        <f>IFERROR(VLOOKUP($C19,パターン表データ!$B$2:$K$111,2,FALSE),"")</f>
        <v>週休日等</v>
      </c>
      <c r="E19" s="79" t="str">
        <f>IFERROR(VLOOKUP($C19,パターン表データ!$B$2:$K$111,3,FALSE),"")</f>
        <v>週休日等</v>
      </c>
      <c r="F19" s="63">
        <f>VLOOKUP($C19,パターン表データ!$B$2:$K$111,4,FALSE)</f>
        <v>0</v>
      </c>
      <c r="G19" s="64" t="str">
        <f>VLOOKUP($C19,パターン表データ!$B$2:$K$111,5,FALSE)</f>
        <v>無</v>
      </c>
      <c r="H19" s="64" t="str">
        <f>VLOOKUP($C19,パターン表データ!$B$2:$K$111,6,FALSE)</f>
        <v>無</v>
      </c>
      <c r="I19" s="64" t="str">
        <f>VLOOKUP($C19,パターン表データ!$B$2:$K$111,7,FALSE)</f>
        <v>無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>
        <f>IFERROR(VLOOKUP($C19,パターン表データ!$B$2:$K$111,9,FALSE),"")</f>
        <v>0</v>
      </c>
      <c r="GI19" s="76">
        <f>IFERROR(VLOOKUP($C19,パターン表データ!$B$2:$K$111,10,FALSE),"")</f>
        <v>0</v>
      </c>
      <c r="GJ19" s="92"/>
      <c r="GK19" s="93"/>
      <c r="GL19" s="94"/>
      <c r="GM19" s="95"/>
      <c r="GN19" s="96"/>
      <c r="GO19" s="97" t="s">
        <v>125</v>
      </c>
      <c r="GP19" s="96"/>
      <c r="GQ19" s="85">
        <f t="shared" si="2"/>
        <v>0</v>
      </c>
      <c r="GR19" s="110"/>
      <c r="GS19" s="33"/>
      <c r="GT19" s="21"/>
    </row>
    <row r="20" spans="1:202" ht="44.25" customHeight="1">
      <c r="A20" s="82">
        <f t="shared" ref="A20:A31" si="3">A19+1</f>
        <v>46187</v>
      </c>
      <c r="B20" s="81">
        <f t="shared" si="1"/>
        <v>1</v>
      </c>
      <c r="C20" s="91" t="s">
        <v>5</v>
      </c>
      <c r="D20" s="79" t="str">
        <f>IFERROR(VLOOKUP($C20,パターン表データ!$B$2:$K$111,2,FALSE),"")</f>
        <v>週休日等</v>
      </c>
      <c r="E20" s="79" t="str">
        <f>IFERROR(VLOOKUP($C20,パターン表データ!$B$2:$K$111,3,FALSE),"")</f>
        <v>週休日等</v>
      </c>
      <c r="F20" s="63">
        <f>VLOOKUP($C20,パターン表データ!$B$2:$K$111,4,FALSE)</f>
        <v>0</v>
      </c>
      <c r="G20" s="64" t="str">
        <f>VLOOKUP($C20,パターン表データ!$B$2:$K$111,5,FALSE)</f>
        <v>無</v>
      </c>
      <c r="H20" s="64" t="str">
        <f>VLOOKUP($C20,パターン表データ!$B$2:$K$111,6,FALSE)</f>
        <v>無</v>
      </c>
      <c r="I20" s="64" t="str">
        <f>VLOOKUP($C20,パターン表データ!$B$2:$K$111,7,FALSE)</f>
        <v>無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>
        <f>IFERROR(VLOOKUP($C20,パターン表データ!$B$2:$K$111,9,FALSE),"")</f>
        <v>0</v>
      </c>
      <c r="GI20" s="76">
        <f>IFERROR(VLOOKUP($C20,パターン表データ!$B$2:$K$111,10,FALSE),"")</f>
        <v>0</v>
      </c>
      <c r="GJ20" s="92"/>
      <c r="GK20" s="93"/>
      <c r="GL20" s="94"/>
      <c r="GM20" s="95"/>
      <c r="GN20" s="96"/>
      <c r="GO20" s="97" t="s">
        <v>125</v>
      </c>
      <c r="GP20" s="96"/>
      <c r="GQ20" s="85">
        <f t="shared" si="2"/>
        <v>0</v>
      </c>
      <c r="GR20" s="110"/>
      <c r="GS20" s="33"/>
      <c r="GT20" s="21"/>
    </row>
    <row r="21" spans="1:202" ht="44.25" customHeight="1">
      <c r="A21" s="82">
        <f>A20+1</f>
        <v>46188</v>
      </c>
      <c r="B21" s="81">
        <f t="shared" si="1"/>
        <v>2</v>
      </c>
      <c r="C21" s="91" t="s">
        <v>158</v>
      </c>
      <c r="D21" s="79">
        <f>IFERROR(VLOOKUP($C21,パターン表データ!$B$2:$K$111,2,FALSE),"")</f>
        <v>0.33333333333333331</v>
      </c>
      <c r="E21" s="79">
        <f>IFERROR(VLOOKUP($C21,パターン表データ!$B$2:$K$111,3,FALSE),"")</f>
        <v>0.79166666666666663</v>
      </c>
      <c r="F21" s="63">
        <f>VLOOKUP($C21,パターン表データ!$B$2:$K$111,4,FALSE)</f>
        <v>0.78819444444444453</v>
      </c>
      <c r="G21" s="64">
        <f>VLOOKUP($C21,パターン表データ!$B$2:$K$111,5,FALSE)</f>
        <v>0.5</v>
      </c>
      <c r="H21" s="64">
        <f>VLOOKUP($C21,パターン表データ!$B$2:$K$111,6,FALSE)</f>
        <v>0.54166666666666663</v>
      </c>
      <c r="I21" s="64">
        <f>VLOOKUP($C21,パターン表データ!$B$2:$K$111,7,FALSE)</f>
        <v>0.53819444444444442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>
        <f>IFERROR(VLOOKUP($C21,パターン表データ!$B$2:$K$111,9,FALSE),"")</f>
        <v>10</v>
      </c>
      <c r="GI21" s="76">
        <f>IFERROR(VLOOKUP($C21,パターン表データ!$B$2:$K$111,10,FALSE),"")</f>
        <v>2.25</v>
      </c>
      <c r="GJ21" s="92"/>
      <c r="GK21" s="93"/>
      <c r="GL21" s="94" t="s">
        <v>118</v>
      </c>
      <c r="GM21" s="95"/>
      <c r="GN21" s="96"/>
      <c r="GO21" s="97" t="s">
        <v>125</v>
      </c>
      <c r="GP21" s="96"/>
      <c r="GQ21" s="85">
        <f t="shared" si="2"/>
        <v>0</v>
      </c>
      <c r="GR21" s="110"/>
      <c r="GS21" s="33"/>
      <c r="GT21" s="21"/>
    </row>
    <row r="22" spans="1:202" ht="44.25" customHeight="1">
      <c r="A22" s="82">
        <f t="shared" si="3"/>
        <v>46189</v>
      </c>
      <c r="B22" s="81">
        <f t="shared" si="1"/>
        <v>3</v>
      </c>
      <c r="C22" s="91" t="s">
        <v>158</v>
      </c>
      <c r="D22" s="79">
        <f>IFERROR(VLOOKUP($C22,パターン表データ!$B$2:$K$111,2,FALSE),"")</f>
        <v>0.33333333333333331</v>
      </c>
      <c r="E22" s="79">
        <f>IFERROR(VLOOKUP($C22,パターン表データ!$B$2:$K$111,3,FALSE),"")</f>
        <v>0.79166666666666663</v>
      </c>
      <c r="F22" s="63">
        <f>VLOOKUP($C22,パターン表データ!$B$2:$K$111,4,FALSE)</f>
        <v>0.78819444444444453</v>
      </c>
      <c r="G22" s="64">
        <f>VLOOKUP($C22,パターン表データ!$B$2:$K$111,5,FALSE)</f>
        <v>0.5</v>
      </c>
      <c r="H22" s="64">
        <f>VLOOKUP($C22,パターン表データ!$B$2:$K$111,6,FALSE)</f>
        <v>0.54166666666666663</v>
      </c>
      <c r="I22" s="64">
        <f>VLOOKUP($C22,パターン表データ!$B$2:$K$111,7,FALSE)</f>
        <v>0.53819444444444442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>
        <f>IFERROR(VLOOKUP($C22,パターン表データ!$B$2:$K$111,9,FALSE),"")</f>
        <v>10</v>
      </c>
      <c r="GI22" s="76">
        <f>IFERROR(VLOOKUP($C22,パターン表データ!$B$2:$K$111,10,FALSE),"")</f>
        <v>2.25</v>
      </c>
      <c r="GJ22" s="92"/>
      <c r="GK22" s="93"/>
      <c r="GL22" s="94"/>
      <c r="GM22" s="95"/>
      <c r="GN22" s="96"/>
      <c r="GO22" s="97" t="s">
        <v>125</v>
      </c>
      <c r="GP22" s="96"/>
      <c r="GQ22" s="85">
        <f t="shared" si="2"/>
        <v>0</v>
      </c>
      <c r="GR22" s="110"/>
      <c r="GS22" s="33"/>
      <c r="GT22" s="21"/>
    </row>
    <row r="23" spans="1:202" ht="44.25" customHeight="1">
      <c r="A23" s="82">
        <f t="shared" si="3"/>
        <v>46190</v>
      </c>
      <c r="B23" s="81">
        <f t="shared" si="1"/>
        <v>4</v>
      </c>
      <c r="C23" s="91" t="s">
        <v>195</v>
      </c>
      <c r="D23" s="79">
        <f>IFERROR(VLOOKUP($C23,パターン表データ!$B$2:$K$111,2,FALSE),"")</f>
        <v>0.54166666666666663</v>
      </c>
      <c r="E23" s="79">
        <f>IFERROR(VLOOKUP($C23,パターン表データ!$B$2:$K$111,3,FALSE),"")</f>
        <v>0.875</v>
      </c>
      <c r="F23" s="63">
        <f>VLOOKUP($C23,パターン表データ!$B$2:$K$111,4,FALSE)</f>
        <v>0.87152777777777779</v>
      </c>
      <c r="G23" s="64">
        <f>VLOOKUP($C23,パターン表データ!$B$2:$K$111,5,FALSE)</f>
        <v>0.70833333333333337</v>
      </c>
      <c r="H23" s="64">
        <f>VLOOKUP($C23,パターン表データ!$B$2:$K$111,6,FALSE)</f>
        <v>0.75</v>
      </c>
      <c r="I23" s="64">
        <f>VLOOKUP($C23,パターン表データ!$B$2:$K$111,7,FALSE)</f>
        <v>0.74652777777777779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>
        <f>IFERROR(VLOOKUP($C23,パターン表データ!$B$2:$K$111,9,FALSE),"")</f>
        <v>7</v>
      </c>
      <c r="GI23" s="76">
        <f>IFERROR(VLOOKUP($C23,パターン表データ!$B$2:$K$111,10,FALSE),"")</f>
        <v>-0.75</v>
      </c>
      <c r="GJ23" s="92"/>
      <c r="GK23" s="93"/>
      <c r="GL23" s="94"/>
      <c r="GM23" s="95" t="s">
        <v>180</v>
      </c>
      <c r="GN23" s="96">
        <v>0.35416666666666669</v>
      </c>
      <c r="GO23" s="97" t="s">
        <v>125</v>
      </c>
      <c r="GP23" s="96">
        <v>0.41666666666666669</v>
      </c>
      <c r="GQ23" s="85">
        <f t="shared" si="2"/>
        <v>6.25E-2</v>
      </c>
      <c r="GR23" s="110"/>
      <c r="GS23" s="33"/>
      <c r="GT23" s="21"/>
    </row>
    <row r="24" spans="1:202" ht="44.25" customHeight="1">
      <c r="A24" s="82">
        <f>A23+1</f>
        <v>46191</v>
      </c>
      <c r="B24" s="81">
        <f t="shared" si="1"/>
        <v>5</v>
      </c>
      <c r="C24" s="91" t="s">
        <v>123</v>
      </c>
      <c r="D24" s="79" t="str">
        <f>IFERROR(VLOOKUP($C24,パターン表データ!$B$2:$K$111,2,FALSE),"")</f>
        <v>終日兼業</v>
      </c>
      <c r="E24" s="79" t="str">
        <f>IFERROR(VLOOKUP($C24,パターン表データ!$B$2:$K$111,3,FALSE),"")</f>
        <v>終日兼業</v>
      </c>
      <c r="F24" s="63">
        <f>VLOOKUP($C24,パターン表データ!$B$2:$K$111,4,FALSE)</f>
        <v>0</v>
      </c>
      <c r="G24" s="64" t="str">
        <f>VLOOKUP($C24,パターン表データ!$B$2:$K$111,5,FALSE)</f>
        <v>無</v>
      </c>
      <c r="H24" s="64" t="str">
        <f>VLOOKUP($C24,パターン表データ!$B$2:$K$111,6,FALSE)</f>
        <v>無</v>
      </c>
      <c r="I24" s="64" t="str">
        <f>VLOOKUP($C24,パターン表データ!$B$2:$K$111,7,FALSE)</f>
        <v>無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>
        <f>IFERROR(VLOOKUP($C24,パターン表データ!$B$2:$K$111,9,FALSE),"")</f>
        <v>0</v>
      </c>
      <c r="GI24" s="76">
        <f>IFERROR(VLOOKUP($C24,パターン表データ!$B$2:$K$111,10,FALSE),"")</f>
        <v>-7.75</v>
      </c>
      <c r="GJ24" s="92"/>
      <c r="GK24" s="93"/>
      <c r="GL24" s="94"/>
      <c r="GM24" s="95" t="s">
        <v>179</v>
      </c>
      <c r="GN24" s="96">
        <v>0.375</v>
      </c>
      <c r="GO24" s="97" t="s">
        <v>125</v>
      </c>
      <c r="GP24" s="96">
        <v>0.70833333333333337</v>
      </c>
      <c r="GQ24" s="85">
        <f t="shared" si="2"/>
        <v>0.33333333333333337</v>
      </c>
      <c r="GR24" s="110"/>
      <c r="GS24" s="33"/>
      <c r="GT24" s="21"/>
    </row>
    <row r="25" spans="1:202" ht="44.25" customHeight="1">
      <c r="A25" s="82">
        <f t="shared" si="3"/>
        <v>46192</v>
      </c>
      <c r="B25" s="81">
        <f t="shared" si="1"/>
        <v>6</v>
      </c>
      <c r="C25" s="91" t="s">
        <v>217</v>
      </c>
      <c r="D25" s="79">
        <f>IFERROR(VLOOKUP($C25,パターン表データ!$B$2:$K$111,2,FALSE),"")</f>
        <v>0.375</v>
      </c>
      <c r="E25" s="79">
        <f>IFERROR(VLOOKUP($C25,パターン表データ!$B$2:$K$111,3,FALSE),"")</f>
        <v>0.71875</v>
      </c>
      <c r="F25" s="63">
        <f>VLOOKUP($C25,パターン表データ!$B$2:$K$111,4,FALSE)</f>
        <v>0.71527777777777779</v>
      </c>
      <c r="G25" s="64">
        <f>VLOOKUP($C25,パターン表データ!$B$2:$K$111,5,FALSE)</f>
        <v>0.5</v>
      </c>
      <c r="H25" s="64">
        <f>VLOOKUP($C25,パターン表データ!$B$2:$K$111,6,FALSE)</f>
        <v>0.54166666666666663</v>
      </c>
      <c r="I25" s="64">
        <f>VLOOKUP($C25,パターン表データ!$B$2:$K$111,7,FALSE)</f>
        <v>0.53819444444444442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>
        <f>IFERROR(VLOOKUP($C25,パターン表データ!$B$2:$K$111,9,FALSE),"")</f>
        <v>7.25</v>
      </c>
      <c r="GI25" s="76">
        <f>IFERROR(VLOOKUP($C25,パターン表データ!$B$2:$K$111,10,FALSE),"")</f>
        <v>-0.5</v>
      </c>
      <c r="GJ25" s="92"/>
      <c r="GK25" s="93"/>
      <c r="GL25" s="94"/>
      <c r="GM25" s="95" t="s">
        <v>124</v>
      </c>
      <c r="GN25" s="96">
        <v>0.75</v>
      </c>
      <c r="GO25" s="97" t="s">
        <v>125</v>
      </c>
      <c r="GP25" s="96">
        <v>0.33333333333333331</v>
      </c>
      <c r="GQ25" s="85">
        <f t="shared" si="2"/>
        <v>0</v>
      </c>
      <c r="GR25" s="110" t="s">
        <v>181</v>
      </c>
      <c r="GS25" s="33"/>
      <c r="GT25" s="21"/>
    </row>
    <row r="26" spans="1:202" ht="44.25" customHeight="1">
      <c r="A26" s="82">
        <f t="shared" si="3"/>
        <v>46193</v>
      </c>
      <c r="B26" s="81">
        <f t="shared" si="1"/>
        <v>7</v>
      </c>
      <c r="C26" s="91" t="s">
        <v>85</v>
      </c>
      <c r="D26" s="79" t="str">
        <f>IFERROR(VLOOKUP($C26,パターン表データ!$B$2:$K$111,2,FALSE),"")</f>
        <v>週休日等</v>
      </c>
      <c r="E26" s="79" t="str">
        <f>IFERROR(VLOOKUP($C26,パターン表データ!$B$2:$K$111,3,FALSE),"")</f>
        <v>週休日等</v>
      </c>
      <c r="F26" s="63">
        <f>VLOOKUP($C26,パターン表データ!$B$2:$K$111,4,FALSE)</f>
        <v>0</v>
      </c>
      <c r="G26" s="64" t="str">
        <f>VLOOKUP($C26,パターン表データ!$B$2:$K$111,5,FALSE)</f>
        <v>無</v>
      </c>
      <c r="H26" s="64" t="str">
        <f>VLOOKUP($C26,パターン表データ!$B$2:$K$111,6,FALSE)</f>
        <v>無</v>
      </c>
      <c r="I26" s="64" t="str">
        <f>VLOOKUP($C26,パターン表データ!$B$2:$K$111,7,FALSE)</f>
        <v>無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>
        <f>IFERROR(VLOOKUP($C26,パターン表データ!$B$2:$K$111,9,FALSE),"")</f>
        <v>0</v>
      </c>
      <c r="GI26" s="76">
        <f>IFERROR(VLOOKUP($C26,パターン表データ!$B$2:$K$111,10,FALSE),"")</f>
        <v>0</v>
      </c>
      <c r="GJ26" s="92"/>
      <c r="GK26" s="93" t="s">
        <v>102</v>
      </c>
      <c r="GL26" s="94"/>
      <c r="GM26" s="95"/>
      <c r="GN26" s="96"/>
      <c r="GO26" s="97" t="s">
        <v>125</v>
      </c>
      <c r="GP26" s="96"/>
      <c r="GQ26" s="85">
        <f t="shared" ref="GQ26" si="4">IF(GR26="有", 0, GP26 - GN26)</f>
        <v>0</v>
      </c>
      <c r="GR26" s="110"/>
      <c r="GS26" s="33"/>
      <c r="GT26" s="21"/>
    </row>
    <row r="27" spans="1:202" ht="44.25" customHeight="1">
      <c r="A27" s="82">
        <f t="shared" si="3"/>
        <v>46194</v>
      </c>
      <c r="B27" s="81">
        <f t="shared" si="1"/>
        <v>1</v>
      </c>
      <c r="C27" s="91" t="s">
        <v>5</v>
      </c>
      <c r="D27" s="79" t="str">
        <f>IFERROR(VLOOKUP($C27,パターン表データ!$B$2:$K$111,2,FALSE),"")</f>
        <v>週休日等</v>
      </c>
      <c r="E27" s="79" t="str">
        <f>IFERROR(VLOOKUP($C27,パターン表データ!$B$2:$K$111,3,FALSE),"")</f>
        <v>週休日等</v>
      </c>
      <c r="F27" s="63">
        <f>VLOOKUP($C27,パターン表データ!$B$2:$K$111,4,FALSE)</f>
        <v>0</v>
      </c>
      <c r="G27" s="64" t="str">
        <f>VLOOKUP($C27,パターン表データ!$B$2:$K$111,5,FALSE)</f>
        <v>無</v>
      </c>
      <c r="H27" s="64" t="str">
        <f>VLOOKUP($C27,パターン表データ!$B$2:$K$111,6,FALSE)</f>
        <v>無</v>
      </c>
      <c r="I27" s="64" t="str">
        <f>VLOOKUP($C27,パターン表データ!$B$2:$K$111,7,FALSE)</f>
        <v>無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>
        <f>IFERROR(VLOOKUP($C27,パターン表データ!$B$2:$K$111,9,FALSE),"")</f>
        <v>0</v>
      </c>
      <c r="GI27" s="76">
        <f>IFERROR(VLOOKUP($C27,パターン表データ!$B$2:$K$111,10,FALSE),"")</f>
        <v>0</v>
      </c>
      <c r="GJ27" s="92"/>
      <c r="GK27" s="93"/>
      <c r="GL27" s="94"/>
      <c r="GM27" s="95"/>
      <c r="GN27" s="96"/>
      <c r="GO27" s="97" t="s">
        <v>125</v>
      </c>
      <c r="GP27" s="96"/>
      <c r="GQ27" s="85">
        <f t="shared" si="2"/>
        <v>0</v>
      </c>
      <c r="GR27" s="110"/>
      <c r="GS27" s="33"/>
      <c r="GT27" s="21"/>
    </row>
    <row r="28" spans="1:202" ht="44.25" customHeight="1">
      <c r="A28" s="82">
        <f t="shared" si="3"/>
        <v>46195</v>
      </c>
      <c r="B28" s="81">
        <f t="shared" si="1"/>
        <v>2</v>
      </c>
      <c r="C28" s="91" t="s">
        <v>158</v>
      </c>
      <c r="D28" s="79">
        <f>IFERROR(VLOOKUP($C28,パターン表データ!$B$2:$K$111,2,FALSE),"")</f>
        <v>0.33333333333333331</v>
      </c>
      <c r="E28" s="79">
        <f>IFERROR(VLOOKUP($C28,パターン表データ!$B$2:$K$111,3,FALSE),"")</f>
        <v>0.79166666666666663</v>
      </c>
      <c r="F28" s="63">
        <f>VLOOKUP($C28,パターン表データ!$B$2:$K$111,4,FALSE)</f>
        <v>0.78819444444444453</v>
      </c>
      <c r="G28" s="64">
        <f>VLOOKUP($C28,パターン表データ!$B$2:$K$111,5,FALSE)</f>
        <v>0.5</v>
      </c>
      <c r="H28" s="64">
        <f>VLOOKUP($C28,パターン表データ!$B$2:$K$111,6,FALSE)</f>
        <v>0.54166666666666663</v>
      </c>
      <c r="I28" s="64">
        <f>VLOOKUP($C28,パターン表データ!$B$2:$K$111,7,FALSE)</f>
        <v>0.53819444444444442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>
        <f>IFERROR(VLOOKUP($C28,パターン表データ!$B$2:$K$111,9,FALSE),"")</f>
        <v>10</v>
      </c>
      <c r="GI28" s="76">
        <f>IFERROR(VLOOKUP($C28,パターン表データ!$B$2:$K$111,10,FALSE),"")</f>
        <v>2.25</v>
      </c>
      <c r="GJ28" s="92"/>
      <c r="GK28" s="93"/>
      <c r="GL28" s="94"/>
      <c r="GM28" s="95"/>
      <c r="GN28" s="96"/>
      <c r="GO28" s="97" t="s">
        <v>125</v>
      </c>
      <c r="GP28" s="96"/>
      <c r="GQ28" s="85">
        <f t="shared" si="2"/>
        <v>0</v>
      </c>
      <c r="GR28" s="110"/>
      <c r="GS28" s="33"/>
      <c r="GT28" s="21"/>
    </row>
    <row r="29" spans="1:202" ht="44.25" customHeight="1">
      <c r="A29" s="82">
        <f t="shared" si="3"/>
        <v>46196</v>
      </c>
      <c r="B29" s="81">
        <f t="shared" si="1"/>
        <v>3</v>
      </c>
      <c r="C29" s="91" t="s">
        <v>219</v>
      </c>
      <c r="D29" s="79">
        <f>IFERROR(VLOOKUP($C29,パターン表データ!$B$2:$K$111,2,FALSE),"")</f>
        <v>0.33333333333333331</v>
      </c>
      <c r="E29" s="79">
        <f>IFERROR(VLOOKUP($C29,パターン表データ!$B$2:$K$111,3,FALSE),"")</f>
        <v>0.54166666666666696</v>
      </c>
      <c r="F29" s="63">
        <f>VLOOKUP($C29,パターン表データ!$B$2:$K$111,4,FALSE)</f>
        <v>0.53819444444444442</v>
      </c>
      <c r="G29" s="64" t="str">
        <f>VLOOKUP($C29,パターン表データ!$B$2:$K$111,5,FALSE)</f>
        <v>無</v>
      </c>
      <c r="H29" s="64" t="str">
        <f>VLOOKUP($C29,パターン表データ!$B$2:$K$111,6,FALSE)</f>
        <v>無</v>
      </c>
      <c r="I29" s="64" t="str">
        <f>VLOOKUP($C29,パターン表データ!$B$2:$K$111,7,FALSE)</f>
        <v>無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>
        <f>IFERROR(VLOOKUP($C29,パターン表データ!$B$2:$K$111,9,FALSE),"")</f>
        <v>5.0000000000000071</v>
      </c>
      <c r="GI29" s="76">
        <f>IFERROR(VLOOKUP($C29,パターン表データ!$B$2:$K$111,10,FALSE),"")</f>
        <v>-2.7499999999999929</v>
      </c>
      <c r="GJ29" s="92"/>
      <c r="GK29" s="93"/>
      <c r="GL29" s="94"/>
      <c r="GM29" s="95"/>
      <c r="GN29" s="96"/>
      <c r="GO29" s="97" t="s">
        <v>125</v>
      </c>
      <c r="GP29" s="96"/>
      <c r="GQ29" s="85">
        <f t="shared" si="2"/>
        <v>0</v>
      </c>
      <c r="GR29" s="110"/>
      <c r="GS29" s="33"/>
      <c r="GT29" s="21"/>
    </row>
    <row r="30" spans="1:202" ht="44.25" customHeight="1">
      <c r="A30" s="82">
        <f>A29+1</f>
        <v>46197</v>
      </c>
      <c r="B30" s="81">
        <f t="shared" si="1"/>
        <v>4</v>
      </c>
      <c r="C30" s="91" t="s">
        <v>117</v>
      </c>
      <c r="D30" s="79">
        <f>IFERROR(VLOOKUP($C30,パターン表データ!$B$2:$K$111,2,FALSE),"")</f>
        <v>0.35416666666666669</v>
      </c>
      <c r="E30" s="79">
        <f>IFERROR(VLOOKUP($C30,パターン表データ!$B$2:$K$111,3,FALSE),"")</f>
        <v>0.71875</v>
      </c>
      <c r="F30" s="63">
        <f>VLOOKUP($C30,パターン表データ!$B$2:$K$111,4,FALSE)</f>
        <v>0.71527777777777779</v>
      </c>
      <c r="G30" s="64">
        <f>VLOOKUP($C30,パターン表データ!$B$2:$K$111,5,FALSE)</f>
        <v>0.5</v>
      </c>
      <c r="H30" s="64">
        <f>VLOOKUP($C30,パターン表データ!$B$2:$K$111,6,FALSE)</f>
        <v>0.54166666666666663</v>
      </c>
      <c r="I30" s="64">
        <f>VLOOKUP($C30,パターン表データ!$B$2:$K$111,7,FALSE)</f>
        <v>0.53819444444444442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>
        <f>IFERROR(VLOOKUP($C30,パターン表データ!$B$2:$K$111,9,FALSE),"")</f>
        <v>7.7499999999999991</v>
      </c>
      <c r="GI30" s="76">
        <f>IFERROR(VLOOKUP($C30,パターン表データ!$B$2:$K$111,10,FALSE),"")</f>
        <v>0</v>
      </c>
      <c r="GJ30" s="93" t="s">
        <v>102</v>
      </c>
      <c r="GK30" s="93"/>
      <c r="GL30" s="94"/>
      <c r="GM30" s="95"/>
      <c r="GN30" s="96"/>
      <c r="GO30" s="97" t="s">
        <v>125</v>
      </c>
      <c r="GP30" s="96"/>
      <c r="GQ30" s="85">
        <f t="shared" si="2"/>
        <v>0</v>
      </c>
      <c r="GR30" s="110"/>
      <c r="GS30" s="33"/>
      <c r="GT30" s="21"/>
    </row>
    <row r="31" spans="1:202" ht="44.25" customHeight="1">
      <c r="A31" s="82">
        <f t="shared" si="3"/>
        <v>46198</v>
      </c>
      <c r="B31" s="81">
        <f t="shared" si="1"/>
        <v>5</v>
      </c>
      <c r="C31" s="91" t="s">
        <v>123</v>
      </c>
      <c r="D31" s="79" t="str">
        <f>IFERROR(VLOOKUP($C31,パターン表データ!$B$2:$K$111,2,FALSE),"")</f>
        <v>終日兼業</v>
      </c>
      <c r="E31" s="79" t="str">
        <f>IFERROR(VLOOKUP($C31,パターン表データ!$B$2:$K$111,3,FALSE),"")</f>
        <v>終日兼業</v>
      </c>
      <c r="F31" s="63">
        <f>VLOOKUP($C31,パターン表データ!$B$2:$K$111,4,FALSE)</f>
        <v>0</v>
      </c>
      <c r="G31" s="64" t="str">
        <f>VLOOKUP($C31,パターン表データ!$B$2:$K$111,5,FALSE)</f>
        <v>無</v>
      </c>
      <c r="H31" s="64" t="str">
        <f>VLOOKUP($C31,パターン表データ!$B$2:$K$111,6,FALSE)</f>
        <v>無</v>
      </c>
      <c r="I31" s="64" t="str">
        <f>VLOOKUP($C31,パターン表データ!$B$2:$K$111,7,FALSE)</f>
        <v>無</v>
      </c>
      <c r="J31" s="18"/>
      <c r="K31" s="19"/>
      <c r="L31" s="19"/>
      <c r="M31" s="19"/>
      <c r="N31" s="19"/>
      <c r="O31" s="20"/>
      <c r="P31" s="18"/>
      <c r="Q31" s="19"/>
      <c r="R31" s="19"/>
      <c r="S31" s="19"/>
      <c r="T31" s="19"/>
      <c r="U31" s="20"/>
      <c r="V31" s="18"/>
      <c r="W31" s="19"/>
      <c r="X31" s="59"/>
      <c r="Y31" s="48"/>
      <c r="Z31" s="19"/>
      <c r="AA31" s="52"/>
      <c r="AB31" s="48"/>
      <c r="AC31" s="19"/>
      <c r="AD31" s="19"/>
      <c r="AE31" s="19"/>
      <c r="AF31" s="19"/>
      <c r="AG31" s="20"/>
      <c r="AH31" s="18"/>
      <c r="AI31" s="19"/>
      <c r="AJ31" s="19"/>
      <c r="AK31" s="19"/>
      <c r="AL31" s="19"/>
      <c r="AM31" s="20"/>
      <c r="AN31" s="18"/>
      <c r="AO31" s="19"/>
      <c r="AP31" s="19"/>
      <c r="AQ31" s="19"/>
      <c r="AR31" s="19"/>
      <c r="AS31" s="20"/>
      <c r="AT31" s="18"/>
      <c r="AU31" s="19"/>
      <c r="AV31" s="19"/>
      <c r="AW31" s="19"/>
      <c r="AX31" s="19"/>
      <c r="AY31" s="20"/>
      <c r="AZ31" s="18"/>
      <c r="BA31" s="19"/>
      <c r="BB31" s="19"/>
      <c r="BC31" s="19"/>
      <c r="BD31" s="19"/>
      <c r="BE31" s="20"/>
      <c r="BF31" s="18"/>
      <c r="BG31" s="19"/>
      <c r="BH31" s="19"/>
      <c r="BI31" s="19"/>
      <c r="BJ31" s="19"/>
      <c r="BK31" s="20"/>
      <c r="BL31" s="18"/>
      <c r="BM31" s="19"/>
      <c r="BN31" s="19"/>
      <c r="BO31" s="19"/>
      <c r="BP31" s="19"/>
      <c r="BQ31" s="20"/>
      <c r="BR31" s="18"/>
      <c r="BS31" s="19"/>
      <c r="BT31" s="19"/>
      <c r="BU31" s="19"/>
      <c r="BV31" s="19"/>
      <c r="BW31" s="20"/>
      <c r="BX31" s="18"/>
      <c r="BY31" s="19"/>
      <c r="BZ31" s="19"/>
      <c r="CA31" s="19"/>
      <c r="CB31" s="19"/>
      <c r="CC31" s="20"/>
      <c r="CD31" s="18"/>
      <c r="CE31" s="19"/>
      <c r="CF31" s="19"/>
      <c r="CG31" s="19"/>
      <c r="CH31" s="19"/>
      <c r="CI31" s="20"/>
      <c r="CJ31" s="18"/>
      <c r="CK31" s="19"/>
      <c r="CL31" s="19"/>
      <c r="CM31" s="19"/>
      <c r="CN31" s="19"/>
      <c r="CO31" s="20"/>
      <c r="CP31" s="18"/>
      <c r="CQ31" s="19"/>
      <c r="CR31" s="19"/>
      <c r="CS31" s="19"/>
      <c r="CT31" s="19"/>
      <c r="CU31" s="20"/>
      <c r="CV31" s="18"/>
      <c r="CW31" s="19"/>
      <c r="CX31" s="19"/>
      <c r="CY31" s="19"/>
      <c r="CZ31" s="19"/>
      <c r="DA31" s="20"/>
      <c r="DB31" s="18"/>
      <c r="DC31" s="19"/>
      <c r="DD31" s="19"/>
      <c r="DE31" s="19"/>
      <c r="DF31" s="19"/>
      <c r="DG31" s="20"/>
      <c r="DH31" s="18"/>
      <c r="DI31" s="19"/>
      <c r="DJ31" s="19"/>
      <c r="DK31" s="19"/>
      <c r="DL31" s="19"/>
      <c r="DM31" s="20"/>
      <c r="DN31" s="18"/>
      <c r="DO31" s="19"/>
      <c r="DP31" s="19"/>
      <c r="DQ31" s="19"/>
      <c r="DR31" s="19"/>
      <c r="DS31" s="20"/>
      <c r="DT31" s="18"/>
      <c r="DU31" s="19"/>
      <c r="DV31" s="19"/>
      <c r="DW31" s="19"/>
      <c r="DX31" s="19"/>
      <c r="DY31" s="20"/>
      <c r="DZ31" s="18"/>
      <c r="EA31" s="19"/>
      <c r="EB31" s="52"/>
      <c r="EC31" s="48"/>
      <c r="ED31" s="19"/>
      <c r="EE31" s="20"/>
      <c r="EF31" s="18"/>
      <c r="EG31" s="19"/>
      <c r="EH31" s="19"/>
      <c r="EI31" s="19"/>
      <c r="EJ31" s="19"/>
      <c r="EK31" s="20"/>
      <c r="EL31" s="18"/>
      <c r="EM31" s="19"/>
      <c r="EN31" s="19"/>
      <c r="EO31" s="19"/>
      <c r="EP31" s="19"/>
      <c r="EQ31" s="20"/>
      <c r="ER31" s="18"/>
      <c r="ES31" s="19"/>
      <c r="ET31" s="19"/>
      <c r="EU31" s="19"/>
      <c r="EV31" s="19"/>
      <c r="EW31" s="20"/>
      <c r="EX31" s="18"/>
      <c r="EY31" s="19"/>
      <c r="EZ31" s="19"/>
      <c r="FA31" s="19"/>
      <c r="FB31" s="19"/>
      <c r="FC31" s="20"/>
      <c r="FD31" s="18"/>
      <c r="FE31" s="19"/>
      <c r="FF31" s="19"/>
      <c r="FG31" s="19"/>
      <c r="FH31" s="19"/>
      <c r="FI31" s="20"/>
      <c r="FJ31" s="18"/>
      <c r="FK31" s="19"/>
      <c r="FL31" s="19"/>
      <c r="FM31" s="19"/>
      <c r="FN31" s="19"/>
      <c r="FO31" s="20"/>
      <c r="FP31" s="18"/>
      <c r="FQ31" s="19"/>
      <c r="FR31" s="19"/>
      <c r="FS31" s="19"/>
      <c r="FT31" s="19"/>
      <c r="FU31" s="20"/>
      <c r="FV31" s="18"/>
      <c r="FW31" s="19"/>
      <c r="FX31" s="19"/>
      <c r="FY31" s="19"/>
      <c r="FZ31" s="19"/>
      <c r="GA31" s="20"/>
      <c r="GB31" s="18"/>
      <c r="GC31" s="19"/>
      <c r="GD31" s="19"/>
      <c r="GE31" s="19"/>
      <c r="GF31" s="19"/>
      <c r="GG31" s="20"/>
      <c r="GH31" s="75">
        <f>IFERROR(VLOOKUP($C31,パターン表データ!$B$2:$K$111,9,FALSE),"")</f>
        <v>0</v>
      </c>
      <c r="GI31" s="76">
        <f>IFERROR(VLOOKUP($C31,パターン表データ!$B$2:$K$111,10,FALSE),"")</f>
        <v>-7.75</v>
      </c>
      <c r="GJ31" s="92"/>
      <c r="GK31" s="93"/>
      <c r="GL31" s="94"/>
      <c r="GM31" s="95" t="s">
        <v>126</v>
      </c>
      <c r="GN31" s="96">
        <v>0.375</v>
      </c>
      <c r="GO31" s="97" t="s">
        <v>125</v>
      </c>
      <c r="GP31" s="136">
        <v>0.5</v>
      </c>
      <c r="GQ31" s="85">
        <f t="shared" si="2"/>
        <v>0.125</v>
      </c>
      <c r="GR31" s="110"/>
      <c r="GS31" s="33"/>
      <c r="GT31" s="21"/>
    </row>
    <row r="32" spans="1:202" ht="44.25" customHeight="1">
      <c r="A32" s="83"/>
      <c r="B32" s="84"/>
      <c r="C32" s="91"/>
      <c r="D32" s="79"/>
      <c r="E32" s="79"/>
      <c r="F32" s="63"/>
      <c r="G32" s="64"/>
      <c r="H32" s="64"/>
      <c r="I32" s="64"/>
      <c r="J32" s="57"/>
      <c r="K32" s="54"/>
      <c r="L32" s="54"/>
      <c r="M32" s="54"/>
      <c r="N32" s="54"/>
      <c r="O32" s="55"/>
      <c r="P32" s="53"/>
      <c r="Q32" s="54"/>
      <c r="R32" s="54"/>
      <c r="S32" s="54"/>
      <c r="T32" s="54"/>
      <c r="U32" s="55"/>
      <c r="V32" s="53"/>
      <c r="W32" s="54"/>
      <c r="X32" s="60"/>
      <c r="Y32" s="57"/>
      <c r="Z32" s="54"/>
      <c r="AA32" s="56"/>
      <c r="AB32" s="57"/>
      <c r="AC32" s="54"/>
      <c r="AD32" s="54"/>
      <c r="AE32" s="54"/>
      <c r="AF32" s="54"/>
      <c r="AG32" s="55"/>
      <c r="AH32" s="53"/>
      <c r="AI32" s="54"/>
      <c r="AJ32" s="54"/>
      <c r="AK32" s="54"/>
      <c r="AL32" s="54"/>
      <c r="AM32" s="55"/>
      <c r="AN32" s="53"/>
      <c r="AO32" s="54"/>
      <c r="AP32" s="54"/>
      <c r="AQ32" s="54"/>
      <c r="AR32" s="54"/>
      <c r="AS32" s="55"/>
      <c r="AT32" s="53"/>
      <c r="AU32" s="54"/>
      <c r="AV32" s="54"/>
      <c r="AW32" s="54"/>
      <c r="AX32" s="54"/>
      <c r="AY32" s="55"/>
      <c r="AZ32" s="53"/>
      <c r="BA32" s="54"/>
      <c r="BB32" s="54"/>
      <c r="BC32" s="54"/>
      <c r="BD32" s="54"/>
      <c r="BE32" s="55"/>
      <c r="BF32" s="53"/>
      <c r="BG32" s="54"/>
      <c r="BH32" s="54"/>
      <c r="BI32" s="54"/>
      <c r="BJ32" s="54"/>
      <c r="BK32" s="55"/>
      <c r="BL32" s="53"/>
      <c r="BM32" s="54"/>
      <c r="BN32" s="54"/>
      <c r="BO32" s="54"/>
      <c r="BP32" s="54"/>
      <c r="BQ32" s="55"/>
      <c r="BR32" s="53"/>
      <c r="BS32" s="54"/>
      <c r="BT32" s="54"/>
      <c r="BU32" s="54"/>
      <c r="BV32" s="54"/>
      <c r="BW32" s="55"/>
      <c r="BX32" s="53"/>
      <c r="BY32" s="54"/>
      <c r="BZ32" s="54"/>
      <c r="CA32" s="54"/>
      <c r="CB32" s="54"/>
      <c r="CC32" s="55"/>
      <c r="CD32" s="53"/>
      <c r="CE32" s="54"/>
      <c r="CF32" s="54"/>
      <c r="CG32" s="54"/>
      <c r="CH32" s="54"/>
      <c r="CI32" s="55"/>
      <c r="CJ32" s="53"/>
      <c r="CK32" s="54"/>
      <c r="CL32" s="54"/>
      <c r="CM32" s="54"/>
      <c r="CN32" s="54"/>
      <c r="CO32" s="55"/>
      <c r="CP32" s="53"/>
      <c r="CQ32" s="54"/>
      <c r="CR32" s="54"/>
      <c r="CS32" s="54"/>
      <c r="CT32" s="54"/>
      <c r="CU32" s="55"/>
      <c r="CV32" s="53"/>
      <c r="CW32" s="54"/>
      <c r="CX32" s="54"/>
      <c r="CY32" s="54"/>
      <c r="CZ32" s="54"/>
      <c r="DA32" s="55"/>
      <c r="DB32" s="53"/>
      <c r="DC32" s="54"/>
      <c r="DD32" s="54"/>
      <c r="DE32" s="54"/>
      <c r="DF32" s="54"/>
      <c r="DG32" s="55"/>
      <c r="DH32" s="53"/>
      <c r="DI32" s="54"/>
      <c r="DJ32" s="54"/>
      <c r="DK32" s="54"/>
      <c r="DL32" s="54"/>
      <c r="DM32" s="55"/>
      <c r="DN32" s="53"/>
      <c r="DO32" s="54"/>
      <c r="DP32" s="54"/>
      <c r="DQ32" s="54"/>
      <c r="DR32" s="54"/>
      <c r="DS32" s="55"/>
      <c r="DT32" s="53"/>
      <c r="DU32" s="54"/>
      <c r="DV32" s="54"/>
      <c r="DW32" s="54"/>
      <c r="DX32" s="54"/>
      <c r="DY32" s="55"/>
      <c r="DZ32" s="53"/>
      <c r="EA32" s="54"/>
      <c r="EB32" s="56"/>
      <c r="EC32" s="57"/>
      <c r="ED32" s="54"/>
      <c r="EE32" s="55"/>
      <c r="EF32" s="53"/>
      <c r="EG32" s="54"/>
      <c r="EH32" s="54"/>
      <c r="EI32" s="54"/>
      <c r="EJ32" s="54"/>
      <c r="EK32" s="55"/>
      <c r="EL32" s="53"/>
      <c r="EM32" s="54"/>
      <c r="EN32" s="54"/>
      <c r="EO32" s="54"/>
      <c r="EP32" s="54"/>
      <c r="EQ32" s="55"/>
      <c r="ER32" s="53"/>
      <c r="ES32" s="54"/>
      <c r="ET32" s="54"/>
      <c r="EU32" s="54"/>
      <c r="EV32" s="54"/>
      <c r="EW32" s="55"/>
      <c r="EX32" s="53"/>
      <c r="EY32" s="54"/>
      <c r="EZ32" s="54"/>
      <c r="FA32" s="54"/>
      <c r="FB32" s="54"/>
      <c r="FC32" s="55"/>
      <c r="FD32" s="53"/>
      <c r="FE32" s="54"/>
      <c r="FF32" s="54"/>
      <c r="FG32" s="54"/>
      <c r="FH32" s="54"/>
      <c r="FI32" s="55"/>
      <c r="FJ32" s="53"/>
      <c r="FK32" s="54"/>
      <c r="FL32" s="54"/>
      <c r="FM32" s="54"/>
      <c r="FN32" s="54"/>
      <c r="FO32" s="55"/>
      <c r="FP32" s="53"/>
      <c r="FQ32" s="54"/>
      <c r="FR32" s="54"/>
      <c r="FS32" s="54"/>
      <c r="FT32" s="54"/>
      <c r="FU32" s="55"/>
      <c r="FV32" s="53"/>
      <c r="FW32" s="54"/>
      <c r="FX32" s="54"/>
      <c r="FY32" s="54"/>
      <c r="FZ32" s="54"/>
      <c r="GA32" s="55"/>
      <c r="GB32" s="53"/>
      <c r="GC32" s="54"/>
      <c r="GD32" s="54"/>
      <c r="GE32" s="54"/>
      <c r="GF32" s="54"/>
      <c r="GG32" s="55"/>
      <c r="GH32" s="75"/>
      <c r="GI32" s="76"/>
      <c r="GJ32" s="99"/>
      <c r="GK32" s="100"/>
      <c r="GL32" s="101"/>
      <c r="GM32" s="95" t="s">
        <v>124</v>
      </c>
      <c r="GN32" s="96">
        <v>0.54166666666666663</v>
      </c>
      <c r="GO32" s="97" t="s">
        <v>125</v>
      </c>
      <c r="GP32" s="136">
        <v>0.6875</v>
      </c>
      <c r="GQ32" s="85"/>
      <c r="GR32" s="110"/>
      <c r="GS32" s="58"/>
      <c r="GT32" s="21"/>
    </row>
    <row r="33" spans="1:202" ht="44.25" customHeight="1">
      <c r="A33" s="83"/>
      <c r="B33" s="84"/>
      <c r="C33" s="91"/>
      <c r="D33" s="79"/>
      <c r="E33" s="79"/>
      <c r="F33" s="63"/>
      <c r="G33" s="64"/>
      <c r="H33" s="64"/>
      <c r="I33" s="64"/>
      <c r="J33" s="57"/>
      <c r="K33" s="54"/>
      <c r="L33" s="54"/>
      <c r="M33" s="54"/>
      <c r="N33" s="54"/>
      <c r="O33" s="55"/>
      <c r="P33" s="53"/>
      <c r="Q33" s="54"/>
      <c r="R33" s="54"/>
      <c r="S33" s="54"/>
      <c r="T33" s="54"/>
      <c r="U33" s="55"/>
      <c r="V33" s="53"/>
      <c r="W33" s="54"/>
      <c r="X33" s="60"/>
      <c r="Y33" s="57"/>
      <c r="Z33" s="54"/>
      <c r="AA33" s="56"/>
      <c r="AB33" s="57"/>
      <c r="AC33" s="54"/>
      <c r="AD33" s="54"/>
      <c r="AE33" s="54"/>
      <c r="AF33" s="54"/>
      <c r="AG33" s="55"/>
      <c r="AH33" s="53"/>
      <c r="AI33" s="54"/>
      <c r="AJ33" s="54"/>
      <c r="AK33" s="54"/>
      <c r="AL33" s="54"/>
      <c r="AM33" s="55"/>
      <c r="AN33" s="53"/>
      <c r="AO33" s="54"/>
      <c r="AP33" s="54"/>
      <c r="AQ33" s="54"/>
      <c r="AR33" s="54"/>
      <c r="AS33" s="55"/>
      <c r="AT33" s="53"/>
      <c r="AU33" s="54"/>
      <c r="AV33" s="54"/>
      <c r="AW33" s="54"/>
      <c r="AX33" s="54"/>
      <c r="AY33" s="55"/>
      <c r="AZ33" s="53"/>
      <c r="BA33" s="54"/>
      <c r="BB33" s="54"/>
      <c r="BC33" s="54"/>
      <c r="BD33" s="54"/>
      <c r="BE33" s="55"/>
      <c r="BF33" s="53"/>
      <c r="BG33" s="54"/>
      <c r="BH33" s="54"/>
      <c r="BI33" s="54"/>
      <c r="BJ33" s="54"/>
      <c r="BK33" s="55"/>
      <c r="BL33" s="53"/>
      <c r="BM33" s="54"/>
      <c r="BN33" s="54"/>
      <c r="BO33" s="54"/>
      <c r="BP33" s="54"/>
      <c r="BQ33" s="55"/>
      <c r="BR33" s="53"/>
      <c r="BS33" s="54"/>
      <c r="BT33" s="54"/>
      <c r="BU33" s="54"/>
      <c r="BV33" s="54"/>
      <c r="BW33" s="55"/>
      <c r="BX33" s="53"/>
      <c r="BY33" s="54"/>
      <c r="BZ33" s="54"/>
      <c r="CA33" s="54"/>
      <c r="CB33" s="54"/>
      <c r="CC33" s="55"/>
      <c r="CD33" s="53"/>
      <c r="CE33" s="54"/>
      <c r="CF33" s="54"/>
      <c r="CG33" s="54"/>
      <c r="CH33" s="54"/>
      <c r="CI33" s="55"/>
      <c r="CJ33" s="53"/>
      <c r="CK33" s="54"/>
      <c r="CL33" s="54"/>
      <c r="CM33" s="54"/>
      <c r="CN33" s="54"/>
      <c r="CO33" s="55"/>
      <c r="CP33" s="53"/>
      <c r="CQ33" s="54"/>
      <c r="CR33" s="54"/>
      <c r="CS33" s="54"/>
      <c r="CT33" s="54"/>
      <c r="CU33" s="55"/>
      <c r="CV33" s="53"/>
      <c r="CW33" s="54"/>
      <c r="CX33" s="54"/>
      <c r="CY33" s="54"/>
      <c r="CZ33" s="54"/>
      <c r="DA33" s="55"/>
      <c r="DB33" s="53"/>
      <c r="DC33" s="54"/>
      <c r="DD33" s="54"/>
      <c r="DE33" s="54"/>
      <c r="DF33" s="54"/>
      <c r="DG33" s="55"/>
      <c r="DH33" s="53"/>
      <c r="DI33" s="54"/>
      <c r="DJ33" s="54"/>
      <c r="DK33" s="54"/>
      <c r="DL33" s="54"/>
      <c r="DM33" s="55"/>
      <c r="DN33" s="53"/>
      <c r="DO33" s="54"/>
      <c r="DP33" s="54"/>
      <c r="DQ33" s="54"/>
      <c r="DR33" s="54"/>
      <c r="DS33" s="55"/>
      <c r="DT33" s="53"/>
      <c r="DU33" s="54"/>
      <c r="DV33" s="54"/>
      <c r="DW33" s="54"/>
      <c r="DX33" s="54"/>
      <c r="DY33" s="55"/>
      <c r="DZ33" s="53"/>
      <c r="EA33" s="54"/>
      <c r="EB33" s="56"/>
      <c r="EC33" s="57"/>
      <c r="ED33" s="54"/>
      <c r="EE33" s="55"/>
      <c r="EF33" s="53"/>
      <c r="EG33" s="54"/>
      <c r="EH33" s="54"/>
      <c r="EI33" s="54"/>
      <c r="EJ33" s="54"/>
      <c r="EK33" s="55"/>
      <c r="EL33" s="53"/>
      <c r="EM33" s="54"/>
      <c r="EN33" s="54"/>
      <c r="EO33" s="54"/>
      <c r="EP33" s="54"/>
      <c r="EQ33" s="55"/>
      <c r="ER33" s="53"/>
      <c r="ES33" s="54"/>
      <c r="ET33" s="54"/>
      <c r="EU33" s="54"/>
      <c r="EV33" s="54"/>
      <c r="EW33" s="55"/>
      <c r="EX33" s="53"/>
      <c r="EY33" s="54"/>
      <c r="EZ33" s="54"/>
      <c r="FA33" s="54"/>
      <c r="FB33" s="54"/>
      <c r="FC33" s="55"/>
      <c r="FD33" s="53"/>
      <c r="FE33" s="54"/>
      <c r="FF33" s="54"/>
      <c r="FG33" s="54"/>
      <c r="FH33" s="54"/>
      <c r="FI33" s="55"/>
      <c r="FJ33" s="53"/>
      <c r="FK33" s="54"/>
      <c r="FL33" s="54"/>
      <c r="FM33" s="54"/>
      <c r="FN33" s="54"/>
      <c r="FO33" s="55"/>
      <c r="FP33" s="53"/>
      <c r="FQ33" s="54"/>
      <c r="FR33" s="54"/>
      <c r="FS33" s="54"/>
      <c r="FT33" s="54"/>
      <c r="FU33" s="55"/>
      <c r="FV33" s="53"/>
      <c r="FW33" s="54"/>
      <c r="FX33" s="54"/>
      <c r="FY33" s="54"/>
      <c r="FZ33" s="54"/>
      <c r="GA33" s="55"/>
      <c r="GB33" s="53"/>
      <c r="GC33" s="54"/>
      <c r="GD33" s="54"/>
      <c r="GE33" s="54"/>
      <c r="GF33" s="54"/>
      <c r="GG33" s="55"/>
      <c r="GH33" s="75"/>
      <c r="GI33" s="76"/>
      <c r="GJ33" s="99"/>
      <c r="GK33" s="100"/>
      <c r="GL33" s="101"/>
      <c r="GM33" s="95" t="s">
        <v>127</v>
      </c>
      <c r="GN33" s="96">
        <v>0.70833333333333337</v>
      </c>
      <c r="GO33" s="97" t="s">
        <v>125</v>
      </c>
      <c r="GP33" s="136">
        <v>0.8125</v>
      </c>
      <c r="GQ33" s="85"/>
      <c r="GR33" s="110"/>
      <c r="GS33" s="58"/>
      <c r="GT33" s="21"/>
    </row>
    <row r="34" spans="1:202" ht="44.25" customHeight="1">
      <c r="A34" s="83">
        <f>A31+1</f>
        <v>46199</v>
      </c>
      <c r="B34" s="84">
        <f t="shared" si="1"/>
        <v>6</v>
      </c>
      <c r="C34" s="91" t="s">
        <v>217</v>
      </c>
      <c r="D34" s="79">
        <f>IFERROR(VLOOKUP($C34,パターン表データ!$B$2:$K$111,2,FALSE),"")</f>
        <v>0.375</v>
      </c>
      <c r="E34" s="79">
        <f>IFERROR(VLOOKUP($C34,パターン表データ!$B$2:$K$111,3,FALSE),"")</f>
        <v>0.71875</v>
      </c>
      <c r="F34" s="63">
        <f>VLOOKUP($C34,パターン表データ!$B$2:$K$111,4,FALSE)</f>
        <v>0.71527777777777779</v>
      </c>
      <c r="G34" s="64">
        <f>VLOOKUP($C34,パターン表データ!$B$2:$K$111,5,FALSE)</f>
        <v>0.5</v>
      </c>
      <c r="H34" s="64">
        <f>VLOOKUP($C34,パターン表データ!$B$2:$K$111,6,FALSE)</f>
        <v>0.54166666666666663</v>
      </c>
      <c r="I34" s="64">
        <f>VLOOKUP($C34,パターン表データ!$B$2:$K$111,7,FALSE)</f>
        <v>0.53819444444444442</v>
      </c>
      <c r="J34" s="57"/>
      <c r="K34" s="54"/>
      <c r="L34" s="54"/>
      <c r="M34" s="54"/>
      <c r="N34" s="54"/>
      <c r="O34" s="55"/>
      <c r="P34" s="53"/>
      <c r="Q34" s="54"/>
      <c r="R34" s="54"/>
      <c r="S34" s="54"/>
      <c r="T34" s="54"/>
      <c r="U34" s="55"/>
      <c r="V34" s="53"/>
      <c r="W34" s="54"/>
      <c r="X34" s="60"/>
      <c r="Y34" s="57"/>
      <c r="Z34" s="54"/>
      <c r="AA34" s="56"/>
      <c r="AB34" s="57"/>
      <c r="AC34" s="54"/>
      <c r="AD34" s="54"/>
      <c r="AE34" s="54"/>
      <c r="AF34" s="54"/>
      <c r="AG34" s="55"/>
      <c r="AH34" s="53"/>
      <c r="AI34" s="54"/>
      <c r="AJ34" s="54"/>
      <c r="AK34" s="54"/>
      <c r="AL34" s="54"/>
      <c r="AM34" s="55"/>
      <c r="AN34" s="53"/>
      <c r="AO34" s="54"/>
      <c r="AP34" s="54"/>
      <c r="AQ34" s="54"/>
      <c r="AR34" s="54"/>
      <c r="AS34" s="55"/>
      <c r="AT34" s="53"/>
      <c r="AU34" s="54"/>
      <c r="AV34" s="54"/>
      <c r="AW34" s="54"/>
      <c r="AX34" s="54"/>
      <c r="AY34" s="55"/>
      <c r="AZ34" s="53"/>
      <c r="BA34" s="54"/>
      <c r="BB34" s="54"/>
      <c r="BC34" s="54"/>
      <c r="BD34" s="54"/>
      <c r="BE34" s="55"/>
      <c r="BF34" s="53"/>
      <c r="BG34" s="54"/>
      <c r="BH34" s="54"/>
      <c r="BI34" s="54"/>
      <c r="BJ34" s="54"/>
      <c r="BK34" s="55"/>
      <c r="BL34" s="53"/>
      <c r="BM34" s="54"/>
      <c r="BN34" s="54"/>
      <c r="BO34" s="54"/>
      <c r="BP34" s="54"/>
      <c r="BQ34" s="55"/>
      <c r="BR34" s="53"/>
      <c r="BS34" s="54"/>
      <c r="BT34" s="54"/>
      <c r="BU34" s="54"/>
      <c r="BV34" s="54"/>
      <c r="BW34" s="55"/>
      <c r="BX34" s="53"/>
      <c r="BY34" s="54"/>
      <c r="BZ34" s="54"/>
      <c r="CA34" s="54"/>
      <c r="CB34" s="54"/>
      <c r="CC34" s="55"/>
      <c r="CD34" s="53"/>
      <c r="CE34" s="54"/>
      <c r="CF34" s="54"/>
      <c r="CG34" s="54"/>
      <c r="CH34" s="54"/>
      <c r="CI34" s="55"/>
      <c r="CJ34" s="53"/>
      <c r="CK34" s="54"/>
      <c r="CL34" s="54"/>
      <c r="CM34" s="54"/>
      <c r="CN34" s="54"/>
      <c r="CO34" s="55"/>
      <c r="CP34" s="53"/>
      <c r="CQ34" s="54"/>
      <c r="CR34" s="54"/>
      <c r="CS34" s="54"/>
      <c r="CT34" s="54"/>
      <c r="CU34" s="55"/>
      <c r="CV34" s="53"/>
      <c r="CW34" s="54"/>
      <c r="CX34" s="54"/>
      <c r="CY34" s="54"/>
      <c r="CZ34" s="54"/>
      <c r="DA34" s="55"/>
      <c r="DB34" s="53"/>
      <c r="DC34" s="54"/>
      <c r="DD34" s="54"/>
      <c r="DE34" s="54"/>
      <c r="DF34" s="54"/>
      <c r="DG34" s="55"/>
      <c r="DH34" s="53"/>
      <c r="DI34" s="54"/>
      <c r="DJ34" s="54"/>
      <c r="DK34" s="54"/>
      <c r="DL34" s="54"/>
      <c r="DM34" s="55"/>
      <c r="DN34" s="53"/>
      <c r="DO34" s="54"/>
      <c r="DP34" s="54"/>
      <c r="DQ34" s="54"/>
      <c r="DR34" s="54"/>
      <c r="DS34" s="55"/>
      <c r="DT34" s="53"/>
      <c r="DU34" s="54"/>
      <c r="DV34" s="54"/>
      <c r="DW34" s="54"/>
      <c r="DX34" s="54"/>
      <c r="DY34" s="55"/>
      <c r="DZ34" s="53"/>
      <c r="EA34" s="54"/>
      <c r="EB34" s="56"/>
      <c r="EC34" s="57"/>
      <c r="ED34" s="54"/>
      <c r="EE34" s="55"/>
      <c r="EF34" s="53"/>
      <c r="EG34" s="54"/>
      <c r="EH34" s="54"/>
      <c r="EI34" s="54"/>
      <c r="EJ34" s="54"/>
      <c r="EK34" s="55"/>
      <c r="EL34" s="53"/>
      <c r="EM34" s="54"/>
      <c r="EN34" s="54"/>
      <c r="EO34" s="54"/>
      <c r="EP34" s="54"/>
      <c r="EQ34" s="55"/>
      <c r="ER34" s="53"/>
      <c r="ES34" s="54"/>
      <c r="ET34" s="54"/>
      <c r="EU34" s="54"/>
      <c r="EV34" s="54"/>
      <c r="EW34" s="55"/>
      <c r="EX34" s="53"/>
      <c r="EY34" s="54"/>
      <c r="EZ34" s="54"/>
      <c r="FA34" s="54"/>
      <c r="FB34" s="54"/>
      <c r="FC34" s="55"/>
      <c r="FD34" s="53"/>
      <c r="FE34" s="54"/>
      <c r="FF34" s="54"/>
      <c r="FG34" s="54"/>
      <c r="FH34" s="54"/>
      <c r="FI34" s="55"/>
      <c r="FJ34" s="53"/>
      <c r="FK34" s="54"/>
      <c r="FL34" s="54"/>
      <c r="FM34" s="54"/>
      <c r="FN34" s="54"/>
      <c r="FO34" s="55"/>
      <c r="FP34" s="53"/>
      <c r="FQ34" s="54"/>
      <c r="FR34" s="54"/>
      <c r="FS34" s="54"/>
      <c r="FT34" s="54"/>
      <c r="FU34" s="55"/>
      <c r="FV34" s="53"/>
      <c r="FW34" s="54"/>
      <c r="FX34" s="54"/>
      <c r="FY34" s="54"/>
      <c r="FZ34" s="54"/>
      <c r="GA34" s="55"/>
      <c r="GB34" s="53"/>
      <c r="GC34" s="54"/>
      <c r="GD34" s="54"/>
      <c r="GE34" s="54"/>
      <c r="GF34" s="54"/>
      <c r="GG34" s="55"/>
      <c r="GH34" s="75">
        <f>IFERROR(VLOOKUP($C34,パターン表データ!$B$2:$K$111,9,FALSE),"")</f>
        <v>7.25</v>
      </c>
      <c r="GI34" s="76">
        <f>IFERROR(VLOOKUP($C34,パターン表データ!$B$2:$K$111,10,FALSE),"")</f>
        <v>-0.5</v>
      </c>
      <c r="GJ34" s="99"/>
      <c r="GK34" s="100"/>
      <c r="GL34" s="101"/>
      <c r="GM34" s="95"/>
      <c r="GN34" s="96"/>
      <c r="GO34" s="97" t="s">
        <v>125</v>
      </c>
      <c r="GP34" s="136"/>
      <c r="GQ34" s="85">
        <f t="shared" si="2"/>
        <v>0</v>
      </c>
      <c r="GR34" s="110"/>
      <c r="GS34" s="58"/>
      <c r="GT34" s="21"/>
    </row>
    <row r="35" spans="1:202" ht="44.25" customHeight="1">
      <c r="A35" s="82">
        <f>A34+1</f>
        <v>46200</v>
      </c>
      <c r="B35" s="81">
        <f>WEEKDAY(A35)</f>
        <v>7</v>
      </c>
      <c r="C35" s="91" t="s">
        <v>85</v>
      </c>
      <c r="D35" s="79" t="str">
        <f>IFERROR(VLOOKUP($C35,パターン表データ!$B$2:$K$111,2,FALSE),"")</f>
        <v>週休日等</v>
      </c>
      <c r="E35" s="79" t="str">
        <f>IFERROR(VLOOKUP($C35,パターン表データ!$B$2:$K$111,3,FALSE),"")</f>
        <v>週休日等</v>
      </c>
      <c r="F35" s="63">
        <f>VLOOKUP($C35,パターン表データ!$B$2:$K$111,4,FALSE)</f>
        <v>0</v>
      </c>
      <c r="G35" s="64" t="str">
        <f>VLOOKUP($C35,パターン表データ!$B$2:$K$111,5,FALSE)</f>
        <v>無</v>
      </c>
      <c r="H35" s="64" t="str">
        <f>VLOOKUP($C35,パターン表データ!$B$2:$K$111,6,FALSE)</f>
        <v>無</v>
      </c>
      <c r="I35" s="64" t="str">
        <f>VLOOKUP($C35,パターン表データ!$B$2:$K$111,7,FALSE)</f>
        <v>無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>
        <f>IFERROR(VLOOKUP($C35,パターン表データ!$B$2:$K$111,9,FALSE),"")</f>
        <v>0</v>
      </c>
      <c r="GI35" s="76">
        <f>IFERROR(VLOOKUP($C35,パターン表データ!$B$2:$K$111,10,FALSE),"")</f>
        <v>0</v>
      </c>
      <c r="GJ35" s="92"/>
      <c r="GK35" s="93" t="s">
        <v>102</v>
      </c>
      <c r="GL35" s="94"/>
      <c r="GM35" s="95"/>
      <c r="GN35" s="96"/>
      <c r="GO35" s="97" t="s">
        <v>125</v>
      </c>
      <c r="GP35" s="96"/>
      <c r="GQ35" s="85">
        <f t="shared" si="2"/>
        <v>0</v>
      </c>
      <c r="GR35" s="110"/>
      <c r="GS35" s="33"/>
      <c r="GT35" s="21"/>
    </row>
    <row r="36" spans="1:202" ht="44.25" customHeight="1">
      <c r="A36" s="82">
        <f>A35+1</f>
        <v>46201</v>
      </c>
      <c r="B36" s="81">
        <f>WEEKDAY(A36)</f>
        <v>1</v>
      </c>
      <c r="C36" s="91" t="s">
        <v>5</v>
      </c>
      <c r="D36" s="79" t="str">
        <f>IFERROR(VLOOKUP($C36,パターン表データ!$B$2:$K$111,2,FALSE),"")</f>
        <v>週休日等</v>
      </c>
      <c r="E36" s="79" t="str">
        <f>IFERROR(VLOOKUP($C36,パターン表データ!$B$2:$K$111,3,FALSE),"")</f>
        <v>週休日等</v>
      </c>
      <c r="F36" s="63">
        <f>VLOOKUP($C36,パターン表データ!$B$2:$K$111,4,FALSE)</f>
        <v>0</v>
      </c>
      <c r="G36" s="64" t="str">
        <f>VLOOKUP($C36,パターン表データ!$B$2:$K$111,5,FALSE)</f>
        <v>無</v>
      </c>
      <c r="H36" s="64" t="str">
        <f>VLOOKUP($C36,パターン表データ!$B$2:$K$111,6,FALSE)</f>
        <v>無</v>
      </c>
      <c r="I36" s="64" t="str">
        <f>VLOOKUP($C36,パターン表データ!$B$2:$K$111,7,FALSE)</f>
        <v>無</v>
      </c>
      <c r="J36" s="18"/>
      <c r="K36" s="19"/>
      <c r="L36" s="19"/>
      <c r="M36" s="19"/>
      <c r="N36" s="19"/>
      <c r="O36" s="20"/>
      <c r="P36" s="18"/>
      <c r="Q36" s="19"/>
      <c r="R36" s="19"/>
      <c r="S36" s="19"/>
      <c r="T36" s="19"/>
      <c r="U36" s="20"/>
      <c r="V36" s="18"/>
      <c r="W36" s="19"/>
      <c r="X36" s="59"/>
      <c r="Y36" s="48"/>
      <c r="Z36" s="19"/>
      <c r="AA36" s="52"/>
      <c r="AB36" s="48"/>
      <c r="AC36" s="19"/>
      <c r="AD36" s="19"/>
      <c r="AE36" s="19"/>
      <c r="AF36" s="19"/>
      <c r="AG36" s="20"/>
      <c r="AH36" s="18"/>
      <c r="AI36" s="19"/>
      <c r="AJ36" s="19"/>
      <c r="AK36" s="19"/>
      <c r="AL36" s="19"/>
      <c r="AM36" s="20"/>
      <c r="AN36" s="18"/>
      <c r="AO36" s="19"/>
      <c r="AP36" s="19"/>
      <c r="AQ36" s="19"/>
      <c r="AR36" s="19"/>
      <c r="AS36" s="20"/>
      <c r="AT36" s="18"/>
      <c r="AU36" s="19"/>
      <c r="AV36" s="19"/>
      <c r="AW36" s="19"/>
      <c r="AX36" s="19"/>
      <c r="AY36" s="20"/>
      <c r="AZ36" s="18"/>
      <c r="BA36" s="19"/>
      <c r="BB36" s="19"/>
      <c r="BC36" s="19"/>
      <c r="BD36" s="19"/>
      <c r="BE36" s="20"/>
      <c r="BF36" s="18"/>
      <c r="BG36" s="19"/>
      <c r="BH36" s="19"/>
      <c r="BI36" s="19"/>
      <c r="BJ36" s="19"/>
      <c r="BK36" s="20"/>
      <c r="BL36" s="18"/>
      <c r="BM36" s="19"/>
      <c r="BN36" s="19"/>
      <c r="BO36" s="19"/>
      <c r="BP36" s="19"/>
      <c r="BQ36" s="20"/>
      <c r="BR36" s="18"/>
      <c r="BS36" s="19"/>
      <c r="BT36" s="19"/>
      <c r="BU36" s="19"/>
      <c r="BV36" s="19"/>
      <c r="BW36" s="20"/>
      <c r="BX36" s="18"/>
      <c r="BY36" s="19"/>
      <c r="BZ36" s="19"/>
      <c r="CA36" s="19"/>
      <c r="CB36" s="19"/>
      <c r="CC36" s="20"/>
      <c r="CD36" s="18"/>
      <c r="CE36" s="19"/>
      <c r="CF36" s="19"/>
      <c r="CG36" s="19"/>
      <c r="CH36" s="19"/>
      <c r="CI36" s="20"/>
      <c r="CJ36" s="18"/>
      <c r="CK36" s="19"/>
      <c r="CL36" s="19"/>
      <c r="CM36" s="19"/>
      <c r="CN36" s="19"/>
      <c r="CO36" s="20"/>
      <c r="CP36" s="18"/>
      <c r="CQ36" s="19"/>
      <c r="CR36" s="19"/>
      <c r="CS36" s="19"/>
      <c r="CT36" s="19"/>
      <c r="CU36" s="20"/>
      <c r="CV36" s="18"/>
      <c r="CW36" s="19"/>
      <c r="CX36" s="19"/>
      <c r="CY36" s="19"/>
      <c r="CZ36" s="19"/>
      <c r="DA36" s="20"/>
      <c r="DB36" s="18"/>
      <c r="DC36" s="19"/>
      <c r="DD36" s="19"/>
      <c r="DE36" s="19"/>
      <c r="DF36" s="19"/>
      <c r="DG36" s="20"/>
      <c r="DH36" s="18"/>
      <c r="DI36" s="19"/>
      <c r="DJ36" s="19"/>
      <c r="DK36" s="19"/>
      <c r="DL36" s="19"/>
      <c r="DM36" s="20"/>
      <c r="DN36" s="18"/>
      <c r="DO36" s="19"/>
      <c r="DP36" s="19"/>
      <c r="DQ36" s="19"/>
      <c r="DR36" s="19"/>
      <c r="DS36" s="20"/>
      <c r="DT36" s="18"/>
      <c r="DU36" s="19"/>
      <c r="DV36" s="19"/>
      <c r="DW36" s="19"/>
      <c r="DX36" s="19"/>
      <c r="DY36" s="20"/>
      <c r="DZ36" s="18"/>
      <c r="EA36" s="19"/>
      <c r="EB36" s="52"/>
      <c r="EC36" s="48"/>
      <c r="ED36" s="19"/>
      <c r="EE36" s="20"/>
      <c r="EF36" s="18"/>
      <c r="EG36" s="19"/>
      <c r="EH36" s="19"/>
      <c r="EI36" s="19"/>
      <c r="EJ36" s="19"/>
      <c r="EK36" s="20"/>
      <c r="EL36" s="18"/>
      <c r="EM36" s="19"/>
      <c r="EN36" s="19"/>
      <c r="EO36" s="19"/>
      <c r="EP36" s="19"/>
      <c r="EQ36" s="20"/>
      <c r="ER36" s="18"/>
      <c r="ES36" s="19"/>
      <c r="ET36" s="19"/>
      <c r="EU36" s="19"/>
      <c r="EV36" s="19"/>
      <c r="EW36" s="20"/>
      <c r="EX36" s="18"/>
      <c r="EY36" s="19"/>
      <c r="EZ36" s="19"/>
      <c r="FA36" s="19"/>
      <c r="FB36" s="19"/>
      <c r="FC36" s="20"/>
      <c r="FD36" s="18"/>
      <c r="FE36" s="19"/>
      <c r="FF36" s="19"/>
      <c r="FG36" s="19"/>
      <c r="FH36" s="19"/>
      <c r="FI36" s="20"/>
      <c r="FJ36" s="18"/>
      <c r="FK36" s="19"/>
      <c r="FL36" s="19"/>
      <c r="FM36" s="19"/>
      <c r="FN36" s="19"/>
      <c r="FO36" s="20"/>
      <c r="FP36" s="18"/>
      <c r="FQ36" s="19"/>
      <c r="FR36" s="19"/>
      <c r="FS36" s="19"/>
      <c r="FT36" s="19"/>
      <c r="FU36" s="20"/>
      <c r="FV36" s="18"/>
      <c r="FW36" s="19"/>
      <c r="FX36" s="19"/>
      <c r="FY36" s="19"/>
      <c r="FZ36" s="19"/>
      <c r="GA36" s="20"/>
      <c r="GB36" s="18"/>
      <c r="GC36" s="19"/>
      <c r="GD36" s="19"/>
      <c r="GE36" s="19"/>
      <c r="GF36" s="19"/>
      <c r="GG36" s="20"/>
      <c r="GH36" s="75">
        <f>IFERROR(VLOOKUP($C36,パターン表データ!$B$2:$K$111,9,FALSE),"")</f>
        <v>0</v>
      </c>
      <c r="GI36" s="76">
        <f>IFERROR(VLOOKUP($C36,パターン表データ!$B$2:$K$111,10,FALSE),"")</f>
        <v>0</v>
      </c>
      <c r="GJ36" s="92"/>
      <c r="GK36" s="93"/>
      <c r="GL36" s="94"/>
      <c r="GM36" s="95" t="s">
        <v>130</v>
      </c>
      <c r="GN36" s="96">
        <v>0.58333333333333337</v>
      </c>
      <c r="GO36" s="97" t="s">
        <v>125</v>
      </c>
      <c r="GP36" s="96">
        <v>0.75</v>
      </c>
      <c r="GQ36" s="85">
        <f t="shared" si="2"/>
        <v>0.16666666666666663</v>
      </c>
      <c r="GR36" s="110" t="s">
        <v>182</v>
      </c>
      <c r="GS36" s="33"/>
      <c r="GT36" s="21"/>
    </row>
    <row r="37" spans="1:202" ht="44.25" customHeight="1">
      <c r="A37" s="82">
        <f>A36+1</f>
        <v>46202</v>
      </c>
      <c r="B37" s="81">
        <f>WEEKDAY(A37)</f>
        <v>2</v>
      </c>
      <c r="C37" s="91" t="s">
        <v>117</v>
      </c>
      <c r="D37" s="79">
        <f>IFERROR(VLOOKUP($C37,パターン表データ!$B$2:$K$111,2,FALSE),"")</f>
        <v>0.35416666666666669</v>
      </c>
      <c r="E37" s="79">
        <f>IFERROR(VLOOKUP($C37,パターン表データ!$B$2:$K$111,3,FALSE),"")</f>
        <v>0.71875</v>
      </c>
      <c r="F37" s="63">
        <f>VLOOKUP($C37,パターン表データ!$B$2:$K$111,4,FALSE)</f>
        <v>0.71527777777777779</v>
      </c>
      <c r="G37" s="64">
        <f>VLOOKUP($C37,パターン表データ!$B$2:$K$111,5,FALSE)</f>
        <v>0.5</v>
      </c>
      <c r="H37" s="64">
        <f>VLOOKUP($C37,パターン表データ!$B$2:$K$111,6,FALSE)</f>
        <v>0.54166666666666663</v>
      </c>
      <c r="I37" s="64">
        <f>VLOOKUP($C37,パターン表データ!$B$2:$K$111,7,FALSE)</f>
        <v>0.53819444444444442</v>
      </c>
      <c r="J37" s="18"/>
      <c r="K37" s="19"/>
      <c r="L37" s="19"/>
      <c r="M37" s="19"/>
      <c r="N37" s="19"/>
      <c r="O37" s="20"/>
      <c r="P37" s="18"/>
      <c r="Q37" s="19"/>
      <c r="R37" s="19"/>
      <c r="S37" s="19"/>
      <c r="T37" s="19"/>
      <c r="U37" s="20"/>
      <c r="V37" s="18"/>
      <c r="W37" s="19"/>
      <c r="X37" s="59"/>
      <c r="Y37" s="48"/>
      <c r="Z37" s="19"/>
      <c r="AA37" s="52"/>
      <c r="AB37" s="48"/>
      <c r="AC37" s="19"/>
      <c r="AD37" s="19"/>
      <c r="AE37" s="19"/>
      <c r="AF37" s="19"/>
      <c r="AG37" s="20"/>
      <c r="AH37" s="18"/>
      <c r="AI37" s="19"/>
      <c r="AJ37" s="19"/>
      <c r="AK37" s="19"/>
      <c r="AL37" s="19"/>
      <c r="AM37" s="20"/>
      <c r="AN37" s="18"/>
      <c r="AO37" s="19"/>
      <c r="AP37" s="19"/>
      <c r="AQ37" s="19"/>
      <c r="AR37" s="19"/>
      <c r="AS37" s="20"/>
      <c r="AT37" s="18"/>
      <c r="AU37" s="19"/>
      <c r="AV37" s="19"/>
      <c r="AW37" s="19"/>
      <c r="AX37" s="19"/>
      <c r="AY37" s="20"/>
      <c r="AZ37" s="18"/>
      <c r="BA37" s="19"/>
      <c r="BB37" s="19"/>
      <c r="BC37" s="19"/>
      <c r="BD37" s="19"/>
      <c r="BE37" s="20"/>
      <c r="BF37" s="18"/>
      <c r="BG37" s="19"/>
      <c r="BH37" s="19"/>
      <c r="BI37" s="19"/>
      <c r="BJ37" s="19"/>
      <c r="BK37" s="20"/>
      <c r="BL37" s="18"/>
      <c r="BM37" s="19"/>
      <c r="BN37" s="19"/>
      <c r="BO37" s="19"/>
      <c r="BP37" s="19"/>
      <c r="BQ37" s="20"/>
      <c r="BR37" s="18"/>
      <c r="BS37" s="19"/>
      <c r="BT37" s="19"/>
      <c r="BU37" s="19"/>
      <c r="BV37" s="19"/>
      <c r="BW37" s="20"/>
      <c r="BX37" s="18"/>
      <c r="BY37" s="19"/>
      <c r="BZ37" s="19"/>
      <c r="CA37" s="19"/>
      <c r="CB37" s="19"/>
      <c r="CC37" s="20"/>
      <c r="CD37" s="18"/>
      <c r="CE37" s="19"/>
      <c r="CF37" s="19"/>
      <c r="CG37" s="19"/>
      <c r="CH37" s="19"/>
      <c r="CI37" s="20"/>
      <c r="CJ37" s="18"/>
      <c r="CK37" s="19"/>
      <c r="CL37" s="19"/>
      <c r="CM37" s="19"/>
      <c r="CN37" s="19"/>
      <c r="CO37" s="20"/>
      <c r="CP37" s="18"/>
      <c r="CQ37" s="19"/>
      <c r="CR37" s="19"/>
      <c r="CS37" s="19"/>
      <c r="CT37" s="19"/>
      <c r="CU37" s="20"/>
      <c r="CV37" s="18"/>
      <c r="CW37" s="19"/>
      <c r="CX37" s="19"/>
      <c r="CY37" s="19"/>
      <c r="CZ37" s="19"/>
      <c r="DA37" s="20"/>
      <c r="DB37" s="18"/>
      <c r="DC37" s="19"/>
      <c r="DD37" s="19"/>
      <c r="DE37" s="19"/>
      <c r="DF37" s="19"/>
      <c r="DG37" s="20"/>
      <c r="DH37" s="18"/>
      <c r="DI37" s="19"/>
      <c r="DJ37" s="19"/>
      <c r="DK37" s="19"/>
      <c r="DL37" s="19"/>
      <c r="DM37" s="20"/>
      <c r="DN37" s="18"/>
      <c r="DO37" s="19"/>
      <c r="DP37" s="19"/>
      <c r="DQ37" s="19"/>
      <c r="DR37" s="19"/>
      <c r="DS37" s="20"/>
      <c r="DT37" s="18"/>
      <c r="DU37" s="19"/>
      <c r="DV37" s="19"/>
      <c r="DW37" s="19"/>
      <c r="DX37" s="19"/>
      <c r="DY37" s="20"/>
      <c r="DZ37" s="18"/>
      <c r="EA37" s="19"/>
      <c r="EB37" s="52"/>
      <c r="EC37" s="48"/>
      <c r="ED37" s="19"/>
      <c r="EE37" s="20"/>
      <c r="EF37" s="18"/>
      <c r="EG37" s="19"/>
      <c r="EH37" s="19"/>
      <c r="EI37" s="19"/>
      <c r="EJ37" s="19"/>
      <c r="EK37" s="20"/>
      <c r="EL37" s="18"/>
      <c r="EM37" s="19"/>
      <c r="EN37" s="19"/>
      <c r="EO37" s="19"/>
      <c r="EP37" s="19"/>
      <c r="EQ37" s="20"/>
      <c r="ER37" s="18"/>
      <c r="ES37" s="19"/>
      <c r="ET37" s="19"/>
      <c r="EU37" s="19"/>
      <c r="EV37" s="19"/>
      <c r="EW37" s="20"/>
      <c r="EX37" s="18"/>
      <c r="EY37" s="19"/>
      <c r="EZ37" s="19"/>
      <c r="FA37" s="19"/>
      <c r="FB37" s="19"/>
      <c r="FC37" s="20"/>
      <c r="FD37" s="18"/>
      <c r="FE37" s="19"/>
      <c r="FF37" s="19"/>
      <c r="FG37" s="19"/>
      <c r="FH37" s="19"/>
      <c r="FI37" s="20"/>
      <c r="FJ37" s="18"/>
      <c r="FK37" s="19"/>
      <c r="FL37" s="19"/>
      <c r="FM37" s="19"/>
      <c r="FN37" s="19"/>
      <c r="FO37" s="20"/>
      <c r="FP37" s="18"/>
      <c r="FQ37" s="19"/>
      <c r="FR37" s="19"/>
      <c r="FS37" s="19"/>
      <c r="FT37" s="19"/>
      <c r="FU37" s="20"/>
      <c r="FV37" s="18"/>
      <c r="FW37" s="19"/>
      <c r="FX37" s="19"/>
      <c r="FY37" s="19"/>
      <c r="FZ37" s="19"/>
      <c r="GA37" s="20"/>
      <c r="GB37" s="18"/>
      <c r="GC37" s="19"/>
      <c r="GD37" s="19"/>
      <c r="GE37" s="19"/>
      <c r="GF37" s="19"/>
      <c r="GG37" s="20"/>
      <c r="GH37" s="75">
        <f>IFERROR(VLOOKUP($C37,パターン表データ!$B$2:$K$111,9,FALSE),"")</f>
        <v>7.7499999999999991</v>
      </c>
      <c r="GI37" s="76">
        <f>IFERROR(VLOOKUP($C37,パターン表データ!$B$2:$K$111,10,FALSE),"")</f>
        <v>0</v>
      </c>
      <c r="GJ37" s="92"/>
      <c r="GK37" s="93"/>
      <c r="GL37" s="94" t="s">
        <v>118</v>
      </c>
      <c r="GM37" s="95"/>
      <c r="GN37" s="96"/>
      <c r="GO37" s="97" t="s">
        <v>125</v>
      </c>
      <c r="GP37" s="96"/>
      <c r="GQ37" s="85">
        <f t="shared" si="2"/>
        <v>0</v>
      </c>
      <c r="GR37" s="110"/>
      <c r="GS37" s="33"/>
      <c r="GT37" s="21"/>
    </row>
    <row r="38" spans="1:202" ht="44.25" customHeight="1" thickBot="1">
      <c r="A38" s="82">
        <f t="shared" ref="A38" si="5">A37+1</f>
        <v>46203</v>
      </c>
      <c r="B38" s="81">
        <f t="shared" ref="B38" si="6">WEEKDAY(A38)</f>
        <v>3</v>
      </c>
      <c r="C38" s="91" t="s">
        <v>220</v>
      </c>
      <c r="D38" s="79">
        <f>IFERROR(VLOOKUP($C38,パターン表データ!$B$2:$K$111,2,FALSE),"")</f>
        <v>0.29166666666666669</v>
      </c>
      <c r="E38" s="79">
        <f>IFERROR(VLOOKUP($C38,パターン表データ!$B$2:$K$111,3,FALSE),"")</f>
        <v>0.75</v>
      </c>
      <c r="F38" s="63">
        <f>VLOOKUP($C38,パターン表データ!$B$2:$K$111,4,FALSE)</f>
        <v>0.74652777777777779</v>
      </c>
      <c r="G38" s="64">
        <f>VLOOKUP($C38,パターン表データ!$B$2:$K$111,5,FALSE)</f>
        <v>0.5</v>
      </c>
      <c r="H38" s="64">
        <f>VLOOKUP($C38,パターン表データ!$B$2:$K$111,6,FALSE)</f>
        <v>0.54166666666666663</v>
      </c>
      <c r="I38" s="64">
        <f>VLOOKUP($C38,パターン表データ!$B$2:$K$111,7,FALSE)</f>
        <v>0.53819444444444442</v>
      </c>
      <c r="J38" s="18"/>
      <c r="K38" s="19"/>
      <c r="L38" s="19"/>
      <c r="M38" s="19"/>
      <c r="N38" s="19"/>
      <c r="O38" s="20"/>
      <c r="P38" s="18"/>
      <c r="Q38" s="19"/>
      <c r="R38" s="19"/>
      <c r="S38" s="19"/>
      <c r="T38" s="19"/>
      <c r="U38" s="20"/>
      <c r="V38" s="18"/>
      <c r="W38" s="19"/>
      <c r="X38" s="59"/>
      <c r="Y38" s="48"/>
      <c r="Z38" s="19"/>
      <c r="AA38" s="52"/>
      <c r="AB38" s="48"/>
      <c r="AC38" s="19"/>
      <c r="AD38" s="19"/>
      <c r="AE38" s="19"/>
      <c r="AF38" s="19"/>
      <c r="AG38" s="20"/>
      <c r="AH38" s="18"/>
      <c r="AI38" s="19"/>
      <c r="AJ38" s="19"/>
      <c r="AK38" s="19"/>
      <c r="AL38" s="19"/>
      <c r="AM38" s="20"/>
      <c r="AN38" s="18"/>
      <c r="AO38" s="19"/>
      <c r="AP38" s="19"/>
      <c r="AQ38" s="19"/>
      <c r="AR38" s="19"/>
      <c r="AS38" s="20"/>
      <c r="AT38" s="18"/>
      <c r="AU38" s="19"/>
      <c r="AV38" s="19"/>
      <c r="AW38" s="19"/>
      <c r="AX38" s="19"/>
      <c r="AY38" s="20"/>
      <c r="AZ38" s="18"/>
      <c r="BA38" s="19"/>
      <c r="BB38" s="19"/>
      <c r="BC38" s="19"/>
      <c r="BD38" s="19"/>
      <c r="BE38" s="20"/>
      <c r="BF38" s="18"/>
      <c r="BG38" s="19"/>
      <c r="BH38" s="19"/>
      <c r="BI38" s="19"/>
      <c r="BJ38" s="19"/>
      <c r="BK38" s="20"/>
      <c r="BL38" s="18"/>
      <c r="BM38" s="19"/>
      <c r="BN38" s="19"/>
      <c r="BO38" s="19"/>
      <c r="BP38" s="19"/>
      <c r="BQ38" s="20"/>
      <c r="BR38" s="18"/>
      <c r="BS38" s="19"/>
      <c r="BT38" s="19"/>
      <c r="BU38" s="19"/>
      <c r="BV38" s="19"/>
      <c r="BW38" s="20"/>
      <c r="BX38" s="18"/>
      <c r="BY38" s="19"/>
      <c r="BZ38" s="19"/>
      <c r="CA38" s="19"/>
      <c r="CB38" s="19"/>
      <c r="CC38" s="20"/>
      <c r="CD38" s="18"/>
      <c r="CE38" s="19"/>
      <c r="CF38" s="19"/>
      <c r="CG38" s="19"/>
      <c r="CH38" s="19"/>
      <c r="CI38" s="20"/>
      <c r="CJ38" s="18"/>
      <c r="CK38" s="19"/>
      <c r="CL38" s="19"/>
      <c r="CM38" s="19"/>
      <c r="CN38" s="19"/>
      <c r="CO38" s="20"/>
      <c r="CP38" s="18"/>
      <c r="CQ38" s="19"/>
      <c r="CR38" s="19"/>
      <c r="CS38" s="19"/>
      <c r="CT38" s="19"/>
      <c r="CU38" s="20"/>
      <c r="CV38" s="18"/>
      <c r="CW38" s="19"/>
      <c r="CX38" s="19"/>
      <c r="CY38" s="19"/>
      <c r="CZ38" s="19"/>
      <c r="DA38" s="20"/>
      <c r="DB38" s="18"/>
      <c r="DC38" s="19"/>
      <c r="DD38" s="19"/>
      <c r="DE38" s="19"/>
      <c r="DF38" s="19"/>
      <c r="DG38" s="20"/>
      <c r="DH38" s="18"/>
      <c r="DI38" s="19"/>
      <c r="DJ38" s="19"/>
      <c r="DK38" s="19"/>
      <c r="DL38" s="19"/>
      <c r="DM38" s="20"/>
      <c r="DN38" s="18"/>
      <c r="DO38" s="19"/>
      <c r="DP38" s="19"/>
      <c r="DQ38" s="19"/>
      <c r="DR38" s="19"/>
      <c r="DS38" s="20"/>
      <c r="DT38" s="18"/>
      <c r="DU38" s="19"/>
      <c r="DV38" s="19"/>
      <c r="DW38" s="19"/>
      <c r="DX38" s="19"/>
      <c r="DY38" s="20"/>
      <c r="DZ38" s="18"/>
      <c r="EA38" s="19"/>
      <c r="EB38" s="52"/>
      <c r="EC38" s="48"/>
      <c r="ED38" s="19"/>
      <c r="EE38" s="20"/>
      <c r="EF38" s="18"/>
      <c r="EG38" s="19"/>
      <c r="EH38" s="19"/>
      <c r="EI38" s="19"/>
      <c r="EJ38" s="19"/>
      <c r="EK38" s="20"/>
      <c r="EL38" s="18"/>
      <c r="EM38" s="19"/>
      <c r="EN38" s="19"/>
      <c r="EO38" s="19"/>
      <c r="EP38" s="19"/>
      <c r="EQ38" s="20"/>
      <c r="ER38" s="18"/>
      <c r="ES38" s="19"/>
      <c r="ET38" s="19"/>
      <c r="EU38" s="19"/>
      <c r="EV38" s="19"/>
      <c r="EW38" s="20"/>
      <c r="EX38" s="18"/>
      <c r="EY38" s="19"/>
      <c r="EZ38" s="19"/>
      <c r="FA38" s="19"/>
      <c r="FB38" s="19"/>
      <c r="FC38" s="20"/>
      <c r="FD38" s="18"/>
      <c r="FE38" s="19"/>
      <c r="FF38" s="19"/>
      <c r="FG38" s="19"/>
      <c r="FH38" s="19"/>
      <c r="FI38" s="20"/>
      <c r="FJ38" s="18"/>
      <c r="FK38" s="19"/>
      <c r="FL38" s="19"/>
      <c r="FM38" s="19"/>
      <c r="FN38" s="19"/>
      <c r="FO38" s="20"/>
      <c r="FP38" s="18"/>
      <c r="FQ38" s="19"/>
      <c r="FR38" s="19"/>
      <c r="FS38" s="19"/>
      <c r="FT38" s="19"/>
      <c r="FU38" s="20"/>
      <c r="FV38" s="18"/>
      <c r="FW38" s="19"/>
      <c r="FX38" s="19"/>
      <c r="FY38" s="19"/>
      <c r="FZ38" s="19"/>
      <c r="GA38" s="20"/>
      <c r="GB38" s="18"/>
      <c r="GC38" s="19"/>
      <c r="GD38" s="19"/>
      <c r="GE38" s="19"/>
      <c r="GF38" s="19"/>
      <c r="GG38" s="20"/>
      <c r="GH38" s="75">
        <f>IFERROR(VLOOKUP($C38,パターン表データ!$B$2:$K$111,9,FALSE),"")</f>
        <v>10</v>
      </c>
      <c r="GI38" s="76">
        <f>IFERROR(VLOOKUP($C38,パターン表データ!$B$2:$K$111,10,FALSE),"")</f>
        <v>2.25</v>
      </c>
      <c r="GJ38" s="92"/>
      <c r="GK38" s="93"/>
      <c r="GL38" s="94"/>
      <c r="GM38" s="95"/>
      <c r="GN38" s="96"/>
      <c r="GO38" s="97" t="s">
        <v>125</v>
      </c>
      <c r="GP38" s="96"/>
      <c r="GQ38" s="85">
        <f t="shared" si="2"/>
        <v>0</v>
      </c>
      <c r="GR38" s="110"/>
      <c r="GS38" s="33"/>
      <c r="GT38" s="21"/>
    </row>
    <row r="39" spans="1:202" ht="44.25" customHeight="1" thickBot="1">
      <c r="A39" s="22"/>
      <c r="B39" s="23"/>
      <c r="C39" s="24"/>
      <c r="D39" s="25"/>
      <c r="E39" s="26"/>
      <c r="F39" s="65"/>
      <c r="G39" s="62"/>
      <c r="H39" s="62"/>
      <c r="I39" s="62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77">
        <f>SUM(GH6:GH38)</f>
        <v>170.5</v>
      </c>
      <c r="GI39" s="78">
        <f>SUM(GI6:GI38)</f>
        <v>1.4210854715202004E-14</v>
      </c>
      <c r="GJ39" s="28"/>
      <c r="GK39" s="28"/>
      <c r="GL39" s="28"/>
      <c r="GM39" s="29"/>
      <c r="GN39" s="200" t="s">
        <v>113</v>
      </c>
      <c r="GO39" s="200"/>
      <c r="GP39" s="201"/>
      <c r="GQ39" s="86">
        <f>SUMIF(GQ6:GQ38,"&lt;&gt;1")</f>
        <v>1.25</v>
      </c>
      <c r="GR39" s="36"/>
      <c r="GS39" s="29"/>
      <c r="GT39" s="21"/>
    </row>
    <row r="40" spans="1:202" ht="44.25" customHeight="1" thickBot="1">
      <c r="D40" s="29"/>
      <c r="E40" s="29"/>
      <c r="G40" s="29"/>
      <c r="H40" s="29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29"/>
      <c r="GM40" s="29"/>
      <c r="GN40" s="29"/>
      <c r="GO40" s="35"/>
      <c r="GP40" s="29"/>
      <c r="GQ40" s="29"/>
      <c r="GR40" s="29"/>
      <c r="GS40" s="29"/>
      <c r="GT40" s="21"/>
    </row>
    <row r="41" spans="1:202" ht="44.25" customHeight="1" thickBot="1">
      <c r="C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170">
        <f>C2</f>
        <v>6</v>
      </c>
      <c r="FE41" s="170"/>
      <c r="FF41" s="170"/>
      <c r="FG41" s="170"/>
      <c r="FH41" s="170"/>
      <c r="FI41" s="170"/>
      <c r="FJ41" s="13"/>
      <c r="FK41" s="233" t="s">
        <v>101</v>
      </c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4"/>
      <c r="GH41" s="77">
        <f>VLOOKUP(C2,勤務日数・祝日データ!B1:E13,2,0)</f>
        <v>170.5</v>
      </c>
      <c r="GI41" s="29"/>
      <c r="GJ41" s="29"/>
      <c r="GK41" s="29"/>
      <c r="GL41" s="137" t="s">
        <v>186</v>
      </c>
      <c r="GM41" s="165" t="s">
        <v>138</v>
      </c>
      <c r="GN41" s="165"/>
      <c r="GO41" s="165"/>
      <c r="GP41" s="165" t="s">
        <v>139</v>
      </c>
      <c r="GQ41" s="165"/>
      <c r="GR41" s="165"/>
      <c r="GS41" s="31"/>
      <c r="GT41" s="29"/>
    </row>
    <row r="42" spans="1:202" ht="42" customHeight="1" thickBot="1">
      <c r="D42" s="29"/>
      <c r="GH42" s="32"/>
      <c r="GI42" s="162" t="s">
        <v>193</v>
      </c>
      <c r="GJ42" s="161">
        <f>COUNTIF(C6:C38,"X*")</f>
        <v>11</v>
      </c>
      <c r="GL42" s="213" t="s">
        <v>187</v>
      </c>
      <c r="GM42" s="216"/>
      <c r="GN42" s="217"/>
      <c r="GO42" s="217"/>
      <c r="GP42" s="222"/>
      <c r="GQ42" s="223"/>
      <c r="GR42" s="224"/>
      <c r="GT42" s="29"/>
    </row>
    <row r="43" spans="1:202" ht="36" customHeight="1" thickBot="1">
      <c r="GH43" s="231" t="s">
        <v>218</v>
      </c>
      <c r="GI43" s="232"/>
      <c r="GJ43" s="161">
        <f>VLOOKUP(C2,勤務日数・祝日データ!B1:E13,4,0)</f>
        <v>8</v>
      </c>
      <c r="GL43" s="214"/>
      <c r="GM43" s="218"/>
      <c r="GN43" s="219"/>
      <c r="GO43" s="219"/>
      <c r="GP43" s="225"/>
      <c r="GQ43" s="226"/>
      <c r="GR43" s="227"/>
      <c r="GT43" s="31"/>
    </row>
    <row r="44" spans="1:202" ht="42" customHeight="1">
      <c r="GL44" s="215"/>
      <c r="GM44" s="220"/>
      <c r="GN44" s="221"/>
      <c r="GO44" s="221"/>
      <c r="GP44" s="228"/>
      <c r="GQ44" s="229"/>
      <c r="GR44" s="230"/>
    </row>
  </sheetData>
  <mergeCells count="35">
    <mergeCell ref="GM3:G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B3:E3"/>
    <mergeCell ref="J3:AA3"/>
    <mergeCell ref="AB3:AS3"/>
    <mergeCell ref="AT3:BK3"/>
    <mergeCell ref="BL3:CV3"/>
    <mergeCell ref="GJ3:GL3"/>
    <mergeCell ref="GS4:GS5"/>
    <mergeCell ref="GN39:GP39"/>
    <mergeCell ref="FD41:FI41"/>
    <mergeCell ref="FK41:GG41"/>
    <mergeCell ref="GM41:GO41"/>
    <mergeCell ref="GP41:GR41"/>
    <mergeCell ref="GH4:GH5"/>
    <mergeCell ref="GI4:GI5"/>
    <mergeCell ref="GJ4:GJ5"/>
    <mergeCell ref="GK4:GK5"/>
    <mergeCell ref="GL4:GL5"/>
    <mergeCell ref="GM4:GM5"/>
    <mergeCell ref="GL42:GL44"/>
    <mergeCell ref="GM42:GO44"/>
    <mergeCell ref="GP42:GR44"/>
    <mergeCell ref="GH43:GI43"/>
    <mergeCell ref="GN4:GP5"/>
    <mergeCell ref="GQ4:GQ5"/>
    <mergeCell ref="GR4:GR5"/>
  </mergeCells>
  <phoneticPr fontId="5"/>
  <conditionalFormatting sqref="A6:GI38">
    <cfRule type="expression" dxfId="9" priority="2">
      <formula>$C6="X2"</formula>
    </cfRule>
    <cfRule type="expression" dxfId="7" priority="6">
      <formula>AND(WEEKDAY($B6)=7,$B6&lt;&gt;"")</formula>
    </cfRule>
    <cfRule type="expression" dxfId="6" priority="7">
      <formula>WEEKDAY($B6)=1</formula>
    </cfRule>
    <cfRule type="expression" dxfId="5" priority="8">
      <formula>$C6=""</formula>
    </cfRule>
  </conditionalFormatting>
  <conditionalFormatting sqref="C6:C38">
    <cfRule type="expression" dxfId="4" priority="1">
      <formula>$C6=""</formula>
    </cfRule>
  </conditionalFormatting>
  <conditionalFormatting sqref="J6:GG38">
    <cfRule type="expression" dxfId="3" priority="3">
      <formula>AND(J$4&gt;=$G6,J$4&lt;=$I6)</formula>
    </cfRule>
    <cfRule type="expression" dxfId="2" priority="4">
      <formula>AND(J$4&gt;=$D6,J$4&lt;=$F6)</formula>
    </cfRule>
  </conditionalFormatting>
  <conditionalFormatting sqref="GR6:GR38">
    <cfRule type="beginsWith" dxfId="1" priority="9" operator="beginsWith" text="無">
      <formula>LEFT(GR6,LEN("無"))="無"</formula>
    </cfRule>
    <cfRule type="endsWith" dxfId="0" priority="10" operator="endsWith" text="有">
      <formula>RIGHT(GR6,LEN("有"))="有"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3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D906DE3-FB06-4439-AEEE-E9CC0900B984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B4A314-1643-4F5F-BB00-3CDAC599C5D6}">
          <x14:formula1>
            <xm:f>パターン表データ!$B$114:$B$115</xm:f>
          </x14:formula1>
          <xm:sqref>GR6:GR38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6C7-6260-4525-99E2-D613146A7DCC}">
  <sheetPr>
    <pageSetUpPr fitToPage="1"/>
  </sheetPr>
  <dimension ref="A1:L110"/>
  <sheetViews>
    <sheetView zoomScaleNormal="100" zoomScaleSheetLayoutView="90" workbookViewId="0">
      <selection activeCell="I6" sqref="I6"/>
    </sheetView>
  </sheetViews>
  <sheetFormatPr defaultRowHeight="18.75"/>
  <cols>
    <col min="2" max="2" width="13.375" bestFit="1" customWidth="1"/>
    <col min="3" max="3" width="11.5" customWidth="1"/>
    <col min="4" max="4" width="11" customWidth="1"/>
    <col min="5" max="5" width="9" bestFit="1" customWidth="1"/>
    <col min="6" max="6" width="18.75" customWidth="1"/>
    <col min="7" max="7" width="12.25" customWidth="1"/>
    <col min="8" max="8" width="7.875" style="87" bestFit="1" customWidth="1"/>
    <col min="9" max="9" width="20.75" style="87" customWidth="1"/>
    <col min="10" max="10" width="14.5" style="138" customWidth="1"/>
  </cols>
  <sheetData>
    <row r="1" spans="1:12" ht="13.5" customHeight="1">
      <c r="K1" t="s">
        <v>79</v>
      </c>
      <c r="L1" t="s">
        <v>84</v>
      </c>
    </row>
    <row r="2" spans="1:12" ht="37.5">
      <c r="A2" s="140"/>
      <c r="B2" s="141" t="s">
        <v>2</v>
      </c>
      <c r="C2" s="142" t="s">
        <v>31</v>
      </c>
      <c r="D2" s="142" t="s">
        <v>32</v>
      </c>
      <c r="E2" s="141" t="s">
        <v>142</v>
      </c>
      <c r="F2" s="141" t="s">
        <v>79</v>
      </c>
      <c r="G2" s="142" t="s">
        <v>33</v>
      </c>
      <c r="H2" s="88" t="s">
        <v>3</v>
      </c>
      <c r="I2" s="3" t="s">
        <v>80</v>
      </c>
      <c r="J2" s="3" t="s">
        <v>188</v>
      </c>
      <c r="K2" s="2">
        <v>4.1666666666666664E-2</v>
      </c>
      <c r="L2" s="143">
        <v>0.32291666666666669</v>
      </c>
    </row>
    <row r="3" spans="1:12">
      <c r="A3" s="140">
        <v>1</v>
      </c>
      <c r="B3" s="144" t="s">
        <v>5</v>
      </c>
      <c r="C3" s="1" t="s">
        <v>34</v>
      </c>
      <c r="D3" s="1" t="s">
        <v>34</v>
      </c>
      <c r="E3" s="145">
        <v>0</v>
      </c>
      <c r="F3" s="146" t="s">
        <v>66</v>
      </c>
      <c r="G3" s="145">
        <v>0</v>
      </c>
      <c r="H3" s="89">
        <v>0</v>
      </c>
      <c r="I3" s="90">
        <f>H3*24</f>
        <v>0</v>
      </c>
      <c r="J3" s="139" t="s">
        <v>190</v>
      </c>
    </row>
    <row r="4" spans="1:12">
      <c r="A4" s="140">
        <v>2</v>
      </c>
      <c r="B4" s="144" t="s">
        <v>121</v>
      </c>
      <c r="C4" s="1" t="s">
        <v>122</v>
      </c>
      <c r="D4" s="1" t="s">
        <v>122</v>
      </c>
      <c r="E4" s="145">
        <v>0</v>
      </c>
      <c r="F4" s="146" t="s">
        <v>66</v>
      </c>
      <c r="G4" s="145">
        <v>0</v>
      </c>
      <c r="H4" s="89">
        <v>0</v>
      </c>
      <c r="I4" s="90">
        <v>-7.75</v>
      </c>
      <c r="J4" s="139" t="s">
        <v>190</v>
      </c>
    </row>
    <row r="5" spans="1:12">
      <c r="A5" s="140">
        <v>3</v>
      </c>
      <c r="B5" s="144" t="s">
        <v>11</v>
      </c>
      <c r="C5" s="146" t="s">
        <v>143</v>
      </c>
      <c r="D5" s="146">
        <v>0.5</v>
      </c>
      <c r="E5" s="146">
        <f>D5-C5</f>
        <v>0.20833333333333331</v>
      </c>
      <c r="F5" s="146" t="s">
        <v>66</v>
      </c>
      <c r="G5" s="146">
        <f>D5-C5</f>
        <v>0.20833333333333331</v>
      </c>
      <c r="H5" s="89">
        <f t="shared" ref="H5:H91" si="0">G5-$L$2</f>
        <v>-0.11458333333333337</v>
      </c>
      <c r="I5" s="90">
        <f>H5*24</f>
        <v>-2.7500000000000009</v>
      </c>
      <c r="J5" s="139" t="s">
        <v>190</v>
      </c>
    </row>
    <row r="6" spans="1:12">
      <c r="A6" s="140">
        <v>4</v>
      </c>
      <c r="B6" s="144" t="s">
        <v>76</v>
      </c>
      <c r="C6" s="146" t="s">
        <v>143</v>
      </c>
      <c r="D6" s="146">
        <v>0.54166666666666696</v>
      </c>
      <c r="E6" s="146">
        <f t="shared" ref="E6:E7" si="1">D6-C6</f>
        <v>0.25000000000000028</v>
      </c>
      <c r="F6" s="146" t="s">
        <v>66</v>
      </c>
      <c r="G6" s="146">
        <f>D6-C6</f>
        <v>0.25000000000000028</v>
      </c>
      <c r="H6" s="89">
        <f t="shared" si="0"/>
        <v>-7.2916666666666408E-2</v>
      </c>
      <c r="I6" s="90">
        <f>H6*24</f>
        <v>-1.7499999999999938</v>
      </c>
      <c r="J6" s="139" t="s">
        <v>190</v>
      </c>
    </row>
    <row r="7" spans="1:12">
      <c r="A7" s="140">
        <v>5</v>
      </c>
      <c r="B7" s="144" t="s">
        <v>60</v>
      </c>
      <c r="C7" s="146" t="s">
        <v>143</v>
      </c>
      <c r="D7" s="146">
        <v>0.58333333333333404</v>
      </c>
      <c r="E7" s="146">
        <f t="shared" si="1"/>
        <v>0.29166666666666735</v>
      </c>
      <c r="F7" s="147" t="s">
        <v>87</v>
      </c>
      <c r="G7" s="146">
        <f t="shared" ref="G7:G18" si="2">D7-C7-$K$2</f>
        <v>0.25000000000000067</v>
      </c>
      <c r="H7" s="89">
        <f t="shared" si="0"/>
        <v>-7.2916666666666019E-2</v>
      </c>
      <c r="I7" s="90">
        <f t="shared" ref="I7" si="3">H7*24</f>
        <v>-1.7499999999999845</v>
      </c>
      <c r="J7" s="139" t="s">
        <v>190</v>
      </c>
      <c r="K7" s="148"/>
    </row>
    <row r="8" spans="1:12">
      <c r="A8" s="140">
        <v>6</v>
      </c>
      <c r="B8" s="144" t="s">
        <v>61</v>
      </c>
      <c r="C8" s="146" t="s">
        <v>143</v>
      </c>
      <c r="D8" s="146">
        <v>0.625</v>
      </c>
      <c r="E8" s="146">
        <f>D8-C8</f>
        <v>0.33333333333333331</v>
      </c>
      <c r="F8" s="147" t="s">
        <v>87</v>
      </c>
      <c r="G8" s="146">
        <f t="shared" si="2"/>
        <v>0.29166666666666663</v>
      </c>
      <c r="H8" s="89">
        <f t="shared" si="0"/>
        <v>-3.1250000000000056E-2</v>
      </c>
      <c r="I8" s="90">
        <f>H8*24</f>
        <v>-0.75000000000000133</v>
      </c>
      <c r="J8" s="139" t="s">
        <v>190</v>
      </c>
    </row>
    <row r="9" spans="1:12">
      <c r="A9" s="140">
        <v>7</v>
      </c>
      <c r="B9" s="144" t="s">
        <v>62</v>
      </c>
      <c r="C9" s="146" t="s">
        <v>143</v>
      </c>
      <c r="D9" s="146">
        <v>0.66666666666666663</v>
      </c>
      <c r="E9" s="146">
        <f t="shared" ref="E9" si="4">D9-C9</f>
        <v>0.37499999999999994</v>
      </c>
      <c r="F9" s="147" t="s">
        <v>87</v>
      </c>
      <c r="G9" s="146">
        <f t="shared" si="2"/>
        <v>0.33333333333333326</v>
      </c>
      <c r="H9" s="89">
        <f t="shared" si="0"/>
        <v>1.0416666666666574E-2</v>
      </c>
      <c r="I9" s="90">
        <f t="shared" ref="I9" si="5">H9*24</f>
        <v>0.24999999999999778</v>
      </c>
      <c r="J9" s="139" t="s">
        <v>190</v>
      </c>
    </row>
    <row r="10" spans="1:12">
      <c r="A10" s="140">
        <v>8</v>
      </c>
      <c r="B10" s="144" t="s">
        <v>63</v>
      </c>
      <c r="C10" s="146" t="s">
        <v>143</v>
      </c>
      <c r="D10" s="146">
        <v>0.70833333333333337</v>
      </c>
      <c r="E10" s="146">
        <f>D10-C10</f>
        <v>0.41666666666666669</v>
      </c>
      <c r="F10" s="147" t="s">
        <v>87</v>
      </c>
      <c r="G10" s="146">
        <f t="shared" si="2"/>
        <v>0.375</v>
      </c>
      <c r="H10" s="89">
        <f t="shared" si="0"/>
        <v>5.2083333333333315E-2</v>
      </c>
      <c r="I10" s="90">
        <f>H10*24</f>
        <v>1.2499999999999996</v>
      </c>
      <c r="J10" s="139" t="s">
        <v>189</v>
      </c>
    </row>
    <row r="11" spans="1:12">
      <c r="A11" s="140">
        <v>9</v>
      </c>
      <c r="B11" s="144" t="s">
        <v>64</v>
      </c>
      <c r="C11" s="146" t="s">
        <v>143</v>
      </c>
      <c r="D11" s="146">
        <v>0.71875</v>
      </c>
      <c r="E11" s="146">
        <f>D11-C11</f>
        <v>0.42708333333333331</v>
      </c>
      <c r="F11" s="147" t="s">
        <v>87</v>
      </c>
      <c r="G11" s="146">
        <f>D11-C11-$K$2</f>
        <v>0.38541666666666663</v>
      </c>
      <c r="H11" s="89">
        <f t="shared" si="0"/>
        <v>6.2499999999999944E-2</v>
      </c>
      <c r="I11" s="90">
        <f>H11*24</f>
        <v>1.4999999999999987</v>
      </c>
      <c r="J11" s="139" t="s">
        <v>189</v>
      </c>
    </row>
    <row r="12" spans="1:12">
      <c r="A12" s="140">
        <v>10</v>
      </c>
      <c r="B12" s="144" t="s">
        <v>65</v>
      </c>
      <c r="C12" s="146" t="s">
        <v>143</v>
      </c>
      <c r="D12" s="146">
        <v>0.72916666666666663</v>
      </c>
      <c r="E12" s="146">
        <f t="shared" ref="E12:E16" si="6">D12-C12</f>
        <v>0.43749999999999994</v>
      </c>
      <c r="F12" s="147" t="s">
        <v>87</v>
      </c>
      <c r="G12" s="146">
        <f>D12-C12-$K$2</f>
        <v>0.39583333333333326</v>
      </c>
      <c r="H12" s="89">
        <f t="shared" ref="H12:H16" si="7">G12-$L$2</f>
        <v>7.2916666666666574E-2</v>
      </c>
      <c r="I12" s="90">
        <f t="shared" ref="I12:I16" si="8">H12*24</f>
        <v>1.7499999999999978</v>
      </c>
      <c r="J12" s="139" t="s">
        <v>189</v>
      </c>
    </row>
    <row r="13" spans="1:12">
      <c r="A13" s="140">
        <v>11</v>
      </c>
      <c r="B13" s="144" t="s">
        <v>71</v>
      </c>
      <c r="C13" s="146" t="s">
        <v>143</v>
      </c>
      <c r="D13" s="146">
        <v>0.75</v>
      </c>
      <c r="E13" s="146">
        <f t="shared" si="6"/>
        <v>0.45833333333333331</v>
      </c>
      <c r="F13" s="147" t="s">
        <v>87</v>
      </c>
      <c r="G13" s="146">
        <f t="shared" ref="G13:G16" si="9">D13-C13-$K$2</f>
        <v>0.41666666666666663</v>
      </c>
      <c r="H13" s="89">
        <f t="shared" si="7"/>
        <v>9.3749999999999944E-2</v>
      </c>
      <c r="I13" s="90">
        <f t="shared" si="8"/>
        <v>2.2499999999999987</v>
      </c>
      <c r="J13" s="139" t="s">
        <v>189</v>
      </c>
    </row>
    <row r="14" spans="1:12">
      <c r="A14" s="140">
        <v>12</v>
      </c>
      <c r="B14" s="144" t="s">
        <v>77</v>
      </c>
      <c r="C14" s="146" t="s">
        <v>143</v>
      </c>
      <c r="D14" s="146">
        <v>0.76041666666666696</v>
      </c>
      <c r="E14" s="146">
        <f t="shared" si="6"/>
        <v>0.46875000000000028</v>
      </c>
      <c r="F14" s="147" t="s">
        <v>87</v>
      </c>
      <c r="G14" s="146">
        <f t="shared" si="9"/>
        <v>0.42708333333333359</v>
      </c>
      <c r="H14" s="89">
        <f t="shared" si="7"/>
        <v>0.10416666666666691</v>
      </c>
      <c r="I14" s="90">
        <f t="shared" si="8"/>
        <v>2.5000000000000058</v>
      </c>
      <c r="J14" s="139" t="s">
        <v>189</v>
      </c>
    </row>
    <row r="15" spans="1:12">
      <c r="A15" s="140">
        <v>13</v>
      </c>
      <c r="B15" s="144" t="s">
        <v>86</v>
      </c>
      <c r="C15" s="146" t="s">
        <v>143</v>
      </c>
      <c r="D15" s="146">
        <v>0.77083333333333337</v>
      </c>
      <c r="E15" s="146">
        <f t="shared" si="6"/>
        <v>0.47916666666666669</v>
      </c>
      <c r="F15" s="147" t="s">
        <v>87</v>
      </c>
      <c r="G15" s="146">
        <f t="shared" si="9"/>
        <v>0.4375</v>
      </c>
      <c r="H15" s="89">
        <f t="shared" si="7"/>
        <v>0.11458333333333331</v>
      </c>
      <c r="I15" s="90">
        <f t="shared" si="8"/>
        <v>2.7499999999999996</v>
      </c>
      <c r="J15" s="139" t="s">
        <v>189</v>
      </c>
    </row>
    <row r="16" spans="1:12">
      <c r="A16" s="140">
        <v>14</v>
      </c>
      <c r="B16" s="144" t="s">
        <v>154</v>
      </c>
      <c r="C16" s="146" t="s">
        <v>143</v>
      </c>
      <c r="D16" s="146">
        <v>0.79166666666666663</v>
      </c>
      <c r="E16" s="146">
        <f t="shared" si="6"/>
        <v>0.49999999999999994</v>
      </c>
      <c r="F16" s="147" t="s">
        <v>87</v>
      </c>
      <c r="G16" s="146">
        <f t="shared" si="9"/>
        <v>0.45833333333333326</v>
      </c>
      <c r="H16" s="89">
        <f t="shared" si="7"/>
        <v>0.13541666666666657</v>
      </c>
      <c r="I16" s="90">
        <f t="shared" si="8"/>
        <v>3.2499999999999978</v>
      </c>
      <c r="J16" s="139" t="s">
        <v>189</v>
      </c>
    </row>
    <row r="17" spans="1:10">
      <c r="A17" s="140">
        <v>15</v>
      </c>
      <c r="B17" s="144" t="s">
        <v>155</v>
      </c>
      <c r="C17" s="146" t="s">
        <v>143</v>
      </c>
      <c r="D17" s="146">
        <v>0.83333333333333337</v>
      </c>
      <c r="E17" s="146">
        <f t="shared" ref="E17:E109" si="10">D17-C17</f>
        <v>0.54166666666666674</v>
      </c>
      <c r="F17" s="147" t="s">
        <v>87</v>
      </c>
      <c r="G17" s="146">
        <f t="shared" si="2"/>
        <v>0.50000000000000011</v>
      </c>
      <c r="H17" s="89">
        <f t="shared" si="0"/>
        <v>0.17708333333333343</v>
      </c>
      <c r="I17" s="90">
        <f t="shared" ref="I17:I18" si="11">H17*24</f>
        <v>4.2500000000000018</v>
      </c>
      <c r="J17" s="139" t="s">
        <v>190</v>
      </c>
    </row>
    <row r="18" spans="1:10">
      <c r="A18" s="140">
        <v>16</v>
      </c>
      <c r="B18" s="144" t="s">
        <v>156</v>
      </c>
      <c r="C18" s="146" t="s">
        <v>143</v>
      </c>
      <c r="D18" s="146">
        <v>0.875</v>
      </c>
      <c r="E18" s="146">
        <f t="shared" si="10"/>
        <v>0.58333333333333326</v>
      </c>
      <c r="F18" s="147" t="s">
        <v>87</v>
      </c>
      <c r="G18" s="146">
        <f t="shared" si="2"/>
        <v>0.54166666666666663</v>
      </c>
      <c r="H18" s="89">
        <f t="shared" si="0"/>
        <v>0.21874999999999994</v>
      </c>
      <c r="I18" s="90">
        <f t="shared" si="11"/>
        <v>5.2499999999999982</v>
      </c>
      <c r="J18" s="139" t="s">
        <v>190</v>
      </c>
    </row>
    <row r="19" spans="1:10">
      <c r="A19" s="140">
        <v>17</v>
      </c>
      <c r="B19" s="144" t="s">
        <v>12</v>
      </c>
      <c r="C19" s="146" t="s">
        <v>144</v>
      </c>
      <c r="D19" s="146">
        <v>0.5</v>
      </c>
      <c r="E19" s="146">
        <f t="shared" si="10"/>
        <v>0.1875</v>
      </c>
      <c r="F19" s="146" t="s">
        <v>66</v>
      </c>
      <c r="G19" s="146">
        <f t="shared" ref="G19:G20" si="12">D19-C19</f>
        <v>0.1875</v>
      </c>
      <c r="H19" s="89">
        <f t="shared" si="0"/>
        <v>-0.13541666666666669</v>
      </c>
      <c r="I19" s="90">
        <f>H19*24</f>
        <v>-3.2500000000000004</v>
      </c>
      <c r="J19" s="139" t="s">
        <v>190</v>
      </c>
    </row>
    <row r="20" spans="1:10">
      <c r="A20" s="140">
        <v>18</v>
      </c>
      <c r="B20" s="144" t="s">
        <v>74</v>
      </c>
      <c r="C20" s="146" t="s">
        <v>144</v>
      </c>
      <c r="D20" s="146">
        <v>0.54166666666666696</v>
      </c>
      <c r="E20" s="146">
        <f t="shared" si="10"/>
        <v>0.22916666666666696</v>
      </c>
      <c r="F20" s="146" t="s">
        <v>66</v>
      </c>
      <c r="G20" s="146">
        <f t="shared" si="12"/>
        <v>0.22916666666666696</v>
      </c>
      <c r="H20" s="89">
        <f t="shared" si="0"/>
        <v>-9.3749999999999722E-2</v>
      </c>
      <c r="I20" s="90">
        <f t="shared" ref="I20:I109" si="13">H20*24</f>
        <v>-2.2499999999999933</v>
      </c>
      <c r="J20" s="139" t="s">
        <v>190</v>
      </c>
    </row>
    <row r="21" spans="1:10">
      <c r="A21" s="140">
        <v>19</v>
      </c>
      <c r="B21" s="144" t="s">
        <v>13</v>
      </c>
      <c r="C21" s="146" t="s">
        <v>144</v>
      </c>
      <c r="D21" s="146">
        <v>0.58333333333333404</v>
      </c>
      <c r="E21" s="146">
        <f t="shared" si="10"/>
        <v>0.27083333333333404</v>
      </c>
      <c r="F21" s="147" t="s">
        <v>87</v>
      </c>
      <c r="G21" s="146">
        <f t="shared" ref="G21:G32" si="14">D21-C21-$K$2</f>
        <v>0.22916666666666738</v>
      </c>
      <c r="H21" s="89">
        <f t="shared" si="0"/>
        <v>-9.3749999999999306E-2</v>
      </c>
      <c r="I21" s="90">
        <f t="shared" si="13"/>
        <v>-2.2499999999999831</v>
      </c>
      <c r="J21" s="139" t="s">
        <v>190</v>
      </c>
    </row>
    <row r="22" spans="1:10">
      <c r="A22" s="140">
        <v>20</v>
      </c>
      <c r="B22" s="144" t="s">
        <v>6</v>
      </c>
      <c r="C22" s="146" t="s">
        <v>144</v>
      </c>
      <c r="D22" s="146">
        <v>0.625</v>
      </c>
      <c r="E22" s="146">
        <f t="shared" si="10"/>
        <v>0.3125</v>
      </c>
      <c r="F22" s="147" t="s">
        <v>87</v>
      </c>
      <c r="G22" s="146">
        <f t="shared" si="14"/>
        <v>0.27083333333333331</v>
      </c>
      <c r="H22" s="89">
        <f t="shared" si="0"/>
        <v>-5.208333333333337E-2</v>
      </c>
      <c r="I22" s="90">
        <f t="shared" si="13"/>
        <v>-1.2500000000000009</v>
      </c>
      <c r="J22" s="139" t="s">
        <v>190</v>
      </c>
    </row>
    <row r="23" spans="1:10">
      <c r="A23" s="140">
        <v>21</v>
      </c>
      <c r="B23" s="144" t="s">
        <v>14</v>
      </c>
      <c r="C23" s="146" t="s">
        <v>144</v>
      </c>
      <c r="D23" s="146">
        <v>0.66666666666666663</v>
      </c>
      <c r="E23" s="146">
        <f t="shared" si="10"/>
        <v>0.35416666666666663</v>
      </c>
      <c r="F23" s="147" t="s">
        <v>87</v>
      </c>
      <c r="G23" s="146">
        <f t="shared" si="14"/>
        <v>0.31249999999999994</v>
      </c>
      <c r="H23" s="89">
        <f t="shared" si="0"/>
        <v>-1.0416666666666741E-2</v>
      </c>
      <c r="I23" s="90">
        <f t="shared" si="13"/>
        <v>-0.25000000000000178</v>
      </c>
      <c r="J23" s="139" t="s">
        <v>189</v>
      </c>
    </row>
    <row r="24" spans="1:10">
      <c r="A24" s="140">
        <v>22</v>
      </c>
      <c r="B24" s="144" t="s">
        <v>10</v>
      </c>
      <c r="C24" s="146" t="s">
        <v>144</v>
      </c>
      <c r="D24" s="146">
        <v>0.70833333333333337</v>
      </c>
      <c r="E24" s="146">
        <f t="shared" si="10"/>
        <v>0.39583333333333337</v>
      </c>
      <c r="F24" s="147" t="s">
        <v>87</v>
      </c>
      <c r="G24" s="146">
        <f t="shared" si="14"/>
        <v>0.35416666666666669</v>
      </c>
      <c r="H24" s="89">
        <f t="shared" si="0"/>
        <v>3.125E-2</v>
      </c>
      <c r="I24" s="90">
        <f t="shared" si="13"/>
        <v>0.75</v>
      </c>
      <c r="J24" s="139" t="s">
        <v>189</v>
      </c>
    </row>
    <row r="25" spans="1:10">
      <c r="A25" s="140">
        <v>23</v>
      </c>
      <c r="B25" s="144" t="s">
        <v>15</v>
      </c>
      <c r="C25" s="146" t="s">
        <v>144</v>
      </c>
      <c r="D25" s="146">
        <v>0.71875</v>
      </c>
      <c r="E25" s="146">
        <f t="shared" si="10"/>
        <v>0.40625</v>
      </c>
      <c r="F25" s="147" t="s">
        <v>87</v>
      </c>
      <c r="G25" s="146">
        <f t="shared" si="14"/>
        <v>0.36458333333333331</v>
      </c>
      <c r="H25" s="89">
        <f t="shared" si="0"/>
        <v>4.166666666666663E-2</v>
      </c>
      <c r="I25" s="90">
        <f t="shared" si="13"/>
        <v>0.99999999999999911</v>
      </c>
      <c r="J25" s="139" t="s">
        <v>189</v>
      </c>
    </row>
    <row r="26" spans="1:10">
      <c r="A26" s="140">
        <v>24</v>
      </c>
      <c r="B26" s="144" t="s">
        <v>8</v>
      </c>
      <c r="C26" s="146" t="s">
        <v>144</v>
      </c>
      <c r="D26" s="146">
        <v>0.72916666666666663</v>
      </c>
      <c r="E26" s="146">
        <f t="shared" si="10"/>
        <v>0.41666666666666663</v>
      </c>
      <c r="F26" s="147" t="s">
        <v>87</v>
      </c>
      <c r="G26" s="146">
        <f>D26-C26-$K$2</f>
        <v>0.37499999999999994</v>
      </c>
      <c r="H26" s="89">
        <f t="shared" si="0"/>
        <v>5.2083333333333259E-2</v>
      </c>
      <c r="I26" s="90">
        <f>H26*24</f>
        <v>1.2499999999999982</v>
      </c>
      <c r="J26" s="139" t="s">
        <v>189</v>
      </c>
    </row>
    <row r="27" spans="1:10">
      <c r="A27" s="140">
        <v>25</v>
      </c>
      <c r="B27" s="144" t="s">
        <v>72</v>
      </c>
      <c r="C27" s="146" t="s">
        <v>144</v>
      </c>
      <c r="D27" s="146">
        <v>0.75</v>
      </c>
      <c r="E27" s="146">
        <f t="shared" si="10"/>
        <v>0.4375</v>
      </c>
      <c r="F27" s="147" t="s">
        <v>87</v>
      </c>
      <c r="G27" s="146">
        <f t="shared" si="14"/>
        <v>0.39583333333333331</v>
      </c>
      <c r="H27" s="89">
        <f t="shared" si="0"/>
        <v>7.291666666666663E-2</v>
      </c>
      <c r="I27" s="90">
        <f t="shared" si="13"/>
        <v>1.7499999999999991</v>
      </c>
      <c r="J27" s="139" t="s">
        <v>189</v>
      </c>
    </row>
    <row r="28" spans="1:10">
      <c r="A28" s="140">
        <v>26</v>
      </c>
      <c r="B28" s="144" t="s">
        <v>75</v>
      </c>
      <c r="C28" s="146" t="s">
        <v>144</v>
      </c>
      <c r="D28" s="146">
        <v>0.76041666666666696</v>
      </c>
      <c r="E28" s="146">
        <f t="shared" si="10"/>
        <v>0.44791666666666696</v>
      </c>
      <c r="F28" s="147" t="s">
        <v>87</v>
      </c>
      <c r="G28" s="146">
        <f t="shared" si="14"/>
        <v>0.40625000000000028</v>
      </c>
      <c r="H28" s="89">
        <f t="shared" si="0"/>
        <v>8.3333333333333592E-2</v>
      </c>
      <c r="I28" s="90">
        <f t="shared" si="13"/>
        <v>2.0000000000000062</v>
      </c>
      <c r="J28" s="139" t="s">
        <v>189</v>
      </c>
    </row>
    <row r="29" spans="1:10">
      <c r="A29" s="140">
        <v>27</v>
      </c>
      <c r="B29" s="144" t="s">
        <v>97</v>
      </c>
      <c r="C29" s="146" t="s">
        <v>144</v>
      </c>
      <c r="D29" s="146">
        <v>0.77083333333333337</v>
      </c>
      <c r="E29" s="146">
        <f t="shared" si="10"/>
        <v>0.45833333333333337</v>
      </c>
      <c r="F29" s="147" t="s">
        <v>87</v>
      </c>
      <c r="G29" s="146">
        <f t="shared" si="14"/>
        <v>0.41666666666666669</v>
      </c>
      <c r="H29" s="89">
        <f t="shared" si="0"/>
        <v>9.375E-2</v>
      </c>
      <c r="I29" s="90">
        <f t="shared" si="13"/>
        <v>2.25</v>
      </c>
      <c r="J29" s="139" t="s">
        <v>189</v>
      </c>
    </row>
    <row r="30" spans="1:10">
      <c r="A30" s="140">
        <v>28</v>
      </c>
      <c r="B30" s="144" t="s">
        <v>157</v>
      </c>
      <c r="C30" s="146" t="s">
        <v>144</v>
      </c>
      <c r="D30" s="146">
        <v>0.79166666666666663</v>
      </c>
      <c r="E30" s="146">
        <f t="shared" si="10"/>
        <v>0.47916666666666663</v>
      </c>
      <c r="F30" s="147" t="s">
        <v>87</v>
      </c>
      <c r="G30" s="146">
        <f t="shared" si="14"/>
        <v>0.43749999999999994</v>
      </c>
      <c r="H30" s="89">
        <f t="shared" si="0"/>
        <v>0.11458333333333326</v>
      </c>
      <c r="I30" s="90">
        <f t="shared" si="13"/>
        <v>2.7499999999999982</v>
      </c>
      <c r="J30" s="139" t="s">
        <v>189</v>
      </c>
    </row>
    <row r="31" spans="1:10">
      <c r="A31" s="140">
        <v>29</v>
      </c>
      <c r="B31" s="144" t="s">
        <v>165</v>
      </c>
      <c r="C31" s="146" t="s">
        <v>144</v>
      </c>
      <c r="D31" s="146">
        <v>0.83333333333333337</v>
      </c>
      <c r="E31" s="146">
        <f t="shared" si="10"/>
        <v>0.52083333333333337</v>
      </c>
      <c r="F31" s="147" t="s">
        <v>87</v>
      </c>
      <c r="G31" s="146">
        <f t="shared" si="14"/>
        <v>0.47916666666666669</v>
      </c>
      <c r="H31" s="89">
        <f t="shared" si="0"/>
        <v>0.15625</v>
      </c>
      <c r="I31" s="90">
        <f t="shared" si="13"/>
        <v>3.75</v>
      </c>
      <c r="J31" s="139" t="s">
        <v>190</v>
      </c>
    </row>
    <row r="32" spans="1:10">
      <c r="A32" s="140">
        <v>30</v>
      </c>
      <c r="B32" s="144" t="s">
        <v>166</v>
      </c>
      <c r="C32" s="146" t="s">
        <v>144</v>
      </c>
      <c r="D32" s="146">
        <v>0.875</v>
      </c>
      <c r="E32" s="146">
        <f t="shared" si="10"/>
        <v>0.5625</v>
      </c>
      <c r="F32" s="147" t="s">
        <v>87</v>
      </c>
      <c r="G32" s="146">
        <f t="shared" si="14"/>
        <v>0.52083333333333337</v>
      </c>
      <c r="H32" s="89">
        <f t="shared" si="0"/>
        <v>0.19791666666666669</v>
      </c>
      <c r="I32" s="90">
        <f t="shared" si="13"/>
        <v>4.75</v>
      </c>
      <c r="J32" s="139" t="s">
        <v>190</v>
      </c>
    </row>
    <row r="33" spans="1:10">
      <c r="A33" s="140">
        <v>31</v>
      </c>
      <c r="B33" s="144" t="s">
        <v>16</v>
      </c>
      <c r="C33" s="146" t="s">
        <v>145</v>
      </c>
      <c r="D33" s="146">
        <v>0.5</v>
      </c>
      <c r="E33" s="146">
        <f t="shared" si="10"/>
        <v>0.16666666666666669</v>
      </c>
      <c r="F33" s="146" t="s">
        <v>66</v>
      </c>
      <c r="G33" s="146">
        <f t="shared" ref="G33:G35" si="15">D33-C33</f>
        <v>0.16666666666666669</v>
      </c>
      <c r="H33" s="89">
        <f t="shared" si="0"/>
        <v>-0.15625</v>
      </c>
      <c r="I33" s="90">
        <f t="shared" si="13"/>
        <v>-3.75</v>
      </c>
      <c r="J33" s="139" t="s">
        <v>190</v>
      </c>
    </row>
    <row r="34" spans="1:10">
      <c r="A34" s="140">
        <v>32</v>
      </c>
      <c r="B34" s="144" t="s">
        <v>17</v>
      </c>
      <c r="C34" s="146" t="s">
        <v>145</v>
      </c>
      <c r="D34" s="146">
        <v>0.54166666666666696</v>
      </c>
      <c r="E34" s="146">
        <f t="shared" si="10"/>
        <v>0.20833333333333365</v>
      </c>
      <c r="F34" s="146" t="s">
        <v>66</v>
      </c>
      <c r="G34" s="146">
        <f t="shared" si="15"/>
        <v>0.20833333333333365</v>
      </c>
      <c r="H34" s="89">
        <f t="shared" si="0"/>
        <v>-0.11458333333333304</v>
      </c>
      <c r="I34" s="90">
        <f t="shared" si="13"/>
        <v>-2.7499999999999929</v>
      </c>
      <c r="J34" s="139" t="s">
        <v>190</v>
      </c>
    </row>
    <row r="35" spans="1:10">
      <c r="A35" s="140">
        <v>33</v>
      </c>
      <c r="B35" s="144" t="s">
        <v>18</v>
      </c>
      <c r="C35" s="146" t="s">
        <v>145</v>
      </c>
      <c r="D35" s="146">
        <v>0.58333333333333404</v>
      </c>
      <c r="E35" s="146">
        <f t="shared" si="10"/>
        <v>0.25000000000000072</v>
      </c>
      <c r="F35" s="146" t="s">
        <v>66</v>
      </c>
      <c r="G35" s="146">
        <f t="shared" si="15"/>
        <v>0.25000000000000072</v>
      </c>
      <c r="H35" s="89">
        <f t="shared" si="0"/>
        <v>-7.2916666666665964E-2</v>
      </c>
      <c r="I35" s="90">
        <f t="shared" si="13"/>
        <v>-1.7499999999999831</v>
      </c>
      <c r="J35" s="139" t="s">
        <v>190</v>
      </c>
    </row>
    <row r="36" spans="1:10">
      <c r="A36" s="140">
        <v>34</v>
      </c>
      <c r="B36" s="144" t="s">
        <v>9</v>
      </c>
      <c r="C36" s="146" t="s">
        <v>145</v>
      </c>
      <c r="D36" s="146">
        <v>0.625</v>
      </c>
      <c r="E36" s="146">
        <f t="shared" si="10"/>
        <v>0.29166666666666669</v>
      </c>
      <c r="F36" s="147" t="s">
        <v>87</v>
      </c>
      <c r="G36" s="146">
        <f t="shared" ref="G36:G46" si="16">D36-C36-$K$2</f>
        <v>0.25</v>
      </c>
      <c r="H36" s="89">
        <f t="shared" si="0"/>
        <v>-7.2916666666666685E-2</v>
      </c>
      <c r="I36" s="90">
        <f t="shared" si="13"/>
        <v>-1.7500000000000004</v>
      </c>
      <c r="J36" s="139" t="s">
        <v>190</v>
      </c>
    </row>
    <row r="37" spans="1:10">
      <c r="A37" s="140">
        <v>35</v>
      </c>
      <c r="B37" s="144" t="s">
        <v>7</v>
      </c>
      <c r="C37" s="146" t="s">
        <v>145</v>
      </c>
      <c r="D37" s="146">
        <v>0.66666666666666663</v>
      </c>
      <c r="E37" s="146">
        <f t="shared" si="10"/>
        <v>0.33333333333333331</v>
      </c>
      <c r="F37" s="147" t="s">
        <v>87</v>
      </c>
      <c r="G37" s="146">
        <f t="shared" si="16"/>
        <v>0.29166666666666663</v>
      </c>
      <c r="H37" s="89">
        <f t="shared" si="0"/>
        <v>-3.1250000000000056E-2</v>
      </c>
      <c r="I37" s="90">
        <f t="shared" si="13"/>
        <v>-0.75000000000000133</v>
      </c>
      <c r="J37" s="139" t="s">
        <v>189</v>
      </c>
    </row>
    <row r="38" spans="1:10">
      <c r="A38" s="140">
        <v>36</v>
      </c>
      <c r="B38" s="144" t="s">
        <v>19</v>
      </c>
      <c r="C38" s="146" t="s">
        <v>145</v>
      </c>
      <c r="D38" s="146">
        <v>0.70833333333333337</v>
      </c>
      <c r="E38" s="146">
        <f t="shared" si="10"/>
        <v>0.37500000000000006</v>
      </c>
      <c r="F38" s="147" t="s">
        <v>87</v>
      </c>
      <c r="G38" s="146">
        <f t="shared" si="16"/>
        <v>0.33333333333333337</v>
      </c>
      <c r="H38" s="89">
        <f t="shared" si="0"/>
        <v>1.0416666666666685E-2</v>
      </c>
      <c r="I38" s="90">
        <f t="shared" si="13"/>
        <v>0.25000000000000044</v>
      </c>
      <c r="J38" s="139" t="s">
        <v>189</v>
      </c>
    </row>
    <row r="39" spans="1:10">
      <c r="A39" s="140">
        <v>37</v>
      </c>
      <c r="B39" s="144" t="s">
        <v>20</v>
      </c>
      <c r="C39" s="146" t="s">
        <v>145</v>
      </c>
      <c r="D39" s="146">
        <v>0.71875</v>
      </c>
      <c r="E39" s="146">
        <f t="shared" si="10"/>
        <v>0.38541666666666669</v>
      </c>
      <c r="F39" s="147" t="s">
        <v>87</v>
      </c>
      <c r="G39" s="146">
        <f t="shared" si="16"/>
        <v>0.34375</v>
      </c>
      <c r="H39" s="89">
        <f t="shared" si="0"/>
        <v>2.0833333333333315E-2</v>
      </c>
      <c r="I39" s="90">
        <f t="shared" si="13"/>
        <v>0.49999999999999956</v>
      </c>
      <c r="J39" s="139" t="s">
        <v>189</v>
      </c>
    </row>
    <row r="40" spans="1:10">
      <c r="A40" s="140">
        <v>38</v>
      </c>
      <c r="B40" s="144" t="s">
        <v>21</v>
      </c>
      <c r="C40" s="146" t="s">
        <v>145</v>
      </c>
      <c r="D40" s="146">
        <v>0.72916666666666663</v>
      </c>
      <c r="E40" s="146">
        <f t="shared" ref="E40" si="17">D40-C40</f>
        <v>0.39583333333333331</v>
      </c>
      <c r="F40" s="147" t="s">
        <v>87</v>
      </c>
      <c r="G40" s="146">
        <f>D40-C40-$K$2</f>
        <v>0.35416666666666663</v>
      </c>
      <c r="H40" s="89">
        <f t="shared" ref="H40" si="18">G40-$L$2</f>
        <v>3.1249999999999944E-2</v>
      </c>
      <c r="I40" s="90">
        <f>H40*24</f>
        <v>0.74999999999999867</v>
      </c>
      <c r="J40" s="139" t="s">
        <v>189</v>
      </c>
    </row>
    <row r="41" spans="1:10">
      <c r="A41" s="140">
        <v>39</v>
      </c>
      <c r="B41" s="144" t="s">
        <v>22</v>
      </c>
      <c r="C41" s="146" t="s">
        <v>145</v>
      </c>
      <c r="D41" s="146">
        <v>0.75</v>
      </c>
      <c r="E41" s="146">
        <f t="shared" si="10"/>
        <v>0.41666666666666669</v>
      </c>
      <c r="F41" s="147" t="s">
        <v>87</v>
      </c>
      <c r="G41" s="146">
        <f t="shared" si="16"/>
        <v>0.375</v>
      </c>
      <c r="H41" s="89">
        <f t="shared" si="0"/>
        <v>5.2083333333333315E-2</v>
      </c>
      <c r="I41" s="90">
        <f t="shared" si="13"/>
        <v>1.2499999999999996</v>
      </c>
      <c r="J41" s="139" t="s">
        <v>189</v>
      </c>
    </row>
    <row r="42" spans="1:10">
      <c r="A42" s="140">
        <v>40</v>
      </c>
      <c r="B42" s="144" t="s">
        <v>23</v>
      </c>
      <c r="C42" s="146" t="s">
        <v>145</v>
      </c>
      <c r="D42" s="146">
        <v>0.76041666666666696</v>
      </c>
      <c r="E42" s="146">
        <f t="shared" ref="E42:E43" si="19">D42-C42</f>
        <v>0.42708333333333365</v>
      </c>
      <c r="F42" s="147" t="s">
        <v>87</v>
      </c>
      <c r="G42" s="146">
        <f t="shared" si="16"/>
        <v>0.38541666666666696</v>
      </c>
      <c r="H42" s="89">
        <f t="shared" ref="H42:H43" si="20">G42-$L$2</f>
        <v>6.2500000000000278E-2</v>
      </c>
      <c r="I42" s="90">
        <f t="shared" ref="I42:I43" si="21">H42*24</f>
        <v>1.5000000000000067</v>
      </c>
      <c r="J42" s="139" t="s">
        <v>189</v>
      </c>
    </row>
    <row r="43" spans="1:10">
      <c r="A43" s="140">
        <v>41</v>
      </c>
      <c r="B43" s="144" t="s">
        <v>24</v>
      </c>
      <c r="C43" s="146" t="s">
        <v>145</v>
      </c>
      <c r="D43" s="146">
        <v>0.77083333333333337</v>
      </c>
      <c r="E43" s="146">
        <f t="shared" si="19"/>
        <v>0.43750000000000006</v>
      </c>
      <c r="F43" s="147" t="s">
        <v>87</v>
      </c>
      <c r="G43" s="146">
        <f t="shared" si="16"/>
        <v>0.39583333333333337</v>
      </c>
      <c r="H43" s="89">
        <f t="shared" si="20"/>
        <v>7.2916666666666685E-2</v>
      </c>
      <c r="I43" s="90">
        <f t="shared" si="21"/>
        <v>1.7500000000000004</v>
      </c>
      <c r="J43" s="139" t="s">
        <v>189</v>
      </c>
    </row>
    <row r="44" spans="1:10">
      <c r="A44" s="140">
        <v>42</v>
      </c>
      <c r="B44" s="144" t="s">
        <v>158</v>
      </c>
      <c r="C44" s="146" t="s">
        <v>145</v>
      </c>
      <c r="D44" s="146">
        <v>0.79166666666666663</v>
      </c>
      <c r="E44" s="146">
        <f t="shared" si="10"/>
        <v>0.45833333333333331</v>
      </c>
      <c r="F44" s="147" t="s">
        <v>87</v>
      </c>
      <c r="G44" s="146">
        <f t="shared" si="16"/>
        <v>0.41666666666666663</v>
      </c>
      <c r="H44" s="89">
        <f t="shared" si="0"/>
        <v>9.3749999999999944E-2</v>
      </c>
      <c r="I44" s="90">
        <f t="shared" si="13"/>
        <v>2.2499999999999987</v>
      </c>
      <c r="J44" s="139" t="s">
        <v>190</v>
      </c>
    </row>
    <row r="45" spans="1:10">
      <c r="A45" s="140">
        <v>43</v>
      </c>
      <c r="B45" s="144" t="s">
        <v>167</v>
      </c>
      <c r="C45" s="146" t="s">
        <v>145</v>
      </c>
      <c r="D45" s="146">
        <v>0.83333333333333337</v>
      </c>
      <c r="E45" s="146">
        <f t="shared" si="10"/>
        <v>0.5</v>
      </c>
      <c r="F45" s="147" t="s">
        <v>87</v>
      </c>
      <c r="G45" s="146">
        <f t="shared" si="16"/>
        <v>0.45833333333333331</v>
      </c>
      <c r="H45" s="89">
        <f t="shared" si="0"/>
        <v>0.13541666666666663</v>
      </c>
      <c r="I45" s="90">
        <f t="shared" si="13"/>
        <v>3.2499999999999991</v>
      </c>
      <c r="J45" s="139" t="s">
        <v>190</v>
      </c>
    </row>
    <row r="46" spans="1:10">
      <c r="A46" s="140">
        <v>44</v>
      </c>
      <c r="B46" s="144" t="s">
        <v>168</v>
      </c>
      <c r="C46" s="146" t="s">
        <v>145</v>
      </c>
      <c r="D46" s="146">
        <v>0.875</v>
      </c>
      <c r="E46" s="146">
        <f t="shared" si="10"/>
        <v>0.54166666666666674</v>
      </c>
      <c r="F46" s="147" t="s">
        <v>87</v>
      </c>
      <c r="G46" s="146">
        <f t="shared" si="16"/>
        <v>0.50000000000000011</v>
      </c>
      <c r="H46" s="89">
        <f t="shared" si="0"/>
        <v>0.17708333333333343</v>
      </c>
      <c r="I46" s="90">
        <f t="shared" si="13"/>
        <v>4.2500000000000018</v>
      </c>
      <c r="J46" s="139" t="s">
        <v>190</v>
      </c>
    </row>
    <row r="47" spans="1:10">
      <c r="A47" s="140">
        <v>45</v>
      </c>
      <c r="B47" s="144" t="s">
        <v>4</v>
      </c>
      <c r="C47" s="146" t="s">
        <v>146</v>
      </c>
      <c r="D47" s="146">
        <v>0.5</v>
      </c>
      <c r="E47" s="146">
        <f t="shared" si="10"/>
        <v>0.14583333333333331</v>
      </c>
      <c r="F47" s="146" t="s">
        <v>66</v>
      </c>
      <c r="G47" s="146">
        <f t="shared" ref="G47:G49" si="22">D47-C47</f>
        <v>0.14583333333333331</v>
      </c>
      <c r="H47" s="89">
        <f t="shared" si="0"/>
        <v>-0.17708333333333337</v>
      </c>
      <c r="I47" s="90">
        <f t="shared" si="13"/>
        <v>-4.2500000000000009</v>
      </c>
      <c r="J47" s="139" t="s">
        <v>190</v>
      </c>
    </row>
    <row r="48" spans="1:10">
      <c r="A48" s="140">
        <v>46</v>
      </c>
      <c r="B48" s="144" t="s">
        <v>35</v>
      </c>
      <c r="C48" s="146" t="s">
        <v>146</v>
      </c>
      <c r="D48" s="146">
        <v>0.54166666666666696</v>
      </c>
      <c r="E48" s="146">
        <f t="shared" si="10"/>
        <v>0.18750000000000028</v>
      </c>
      <c r="F48" s="146" t="s">
        <v>66</v>
      </c>
      <c r="G48" s="146">
        <f t="shared" si="22"/>
        <v>0.18750000000000028</v>
      </c>
      <c r="H48" s="89">
        <f t="shared" si="0"/>
        <v>-0.13541666666666641</v>
      </c>
      <c r="I48" s="90">
        <f t="shared" si="13"/>
        <v>-3.2499999999999938</v>
      </c>
      <c r="J48" s="139" t="s">
        <v>190</v>
      </c>
    </row>
    <row r="49" spans="1:10">
      <c r="A49" s="140">
        <v>47</v>
      </c>
      <c r="B49" s="144" t="s">
        <v>36</v>
      </c>
      <c r="C49" s="146" t="s">
        <v>146</v>
      </c>
      <c r="D49" s="146">
        <v>0.58333333333333404</v>
      </c>
      <c r="E49" s="146">
        <f t="shared" si="10"/>
        <v>0.22916666666666735</v>
      </c>
      <c r="F49" s="146" t="s">
        <v>66</v>
      </c>
      <c r="G49" s="146">
        <f t="shared" si="22"/>
        <v>0.22916666666666735</v>
      </c>
      <c r="H49" s="89">
        <f t="shared" si="0"/>
        <v>-9.3749999999999334E-2</v>
      </c>
      <c r="I49" s="90">
        <f t="shared" si="13"/>
        <v>-2.249999999999984</v>
      </c>
      <c r="J49" s="139" t="s">
        <v>190</v>
      </c>
    </row>
    <row r="50" spans="1:10">
      <c r="A50" s="140">
        <v>48</v>
      </c>
      <c r="B50" s="144" t="s">
        <v>37</v>
      </c>
      <c r="C50" s="146" t="s">
        <v>146</v>
      </c>
      <c r="D50" s="146">
        <v>0.625</v>
      </c>
      <c r="E50" s="146">
        <f t="shared" si="10"/>
        <v>0.27083333333333331</v>
      </c>
      <c r="F50" s="147" t="s">
        <v>87</v>
      </c>
      <c r="G50" s="146">
        <f t="shared" ref="G50:G60" si="23">D50-C50-$K$2</f>
        <v>0.22916666666666666</v>
      </c>
      <c r="H50" s="89">
        <f t="shared" si="0"/>
        <v>-9.3750000000000028E-2</v>
      </c>
      <c r="I50" s="90">
        <f t="shared" si="13"/>
        <v>-2.2500000000000009</v>
      </c>
      <c r="J50" s="139" t="s">
        <v>189</v>
      </c>
    </row>
    <row r="51" spans="1:10">
      <c r="A51" s="140">
        <v>49</v>
      </c>
      <c r="B51" s="144" t="s">
        <v>38</v>
      </c>
      <c r="C51" s="146" t="s">
        <v>146</v>
      </c>
      <c r="D51" s="146">
        <v>0.66666666666666663</v>
      </c>
      <c r="E51" s="146">
        <f t="shared" si="10"/>
        <v>0.31249999999999994</v>
      </c>
      <c r="F51" s="147" t="s">
        <v>87</v>
      </c>
      <c r="G51" s="146">
        <f t="shared" si="23"/>
        <v>0.27083333333333326</v>
      </c>
      <c r="H51" s="89">
        <f t="shared" si="0"/>
        <v>-5.2083333333333426E-2</v>
      </c>
      <c r="I51" s="90">
        <f t="shared" si="13"/>
        <v>-1.2500000000000022</v>
      </c>
      <c r="J51" s="139" t="s">
        <v>189</v>
      </c>
    </row>
    <row r="52" spans="1:10">
      <c r="A52" s="140">
        <v>50</v>
      </c>
      <c r="B52" s="144" t="s">
        <v>39</v>
      </c>
      <c r="C52" s="146" t="s">
        <v>146</v>
      </c>
      <c r="D52" s="146">
        <v>0.70833333333333337</v>
      </c>
      <c r="E52" s="146">
        <f t="shared" si="10"/>
        <v>0.35416666666666669</v>
      </c>
      <c r="F52" s="147" t="s">
        <v>87</v>
      </c>
      <c r="G52" s="146">
        <f t="shared" si="23"/>
        <v>0.3125</v>
      </c>
      <c r="H52" s="89">
        <f t="shared" si="0"/>
        <v>-1.0416666666666685E-2</v>
      </c>
      <c r="I52" s="90">
        <f t="shared" si="13"/>
        <v>-0.25000000000000044</v>
      </c>
      <c r="J52" s="139" t="s">
        <v>189</v>
      </c>
    </row>
    <row r="53" spans="1:10">
      <c r="A53" s="140">
        <v>51</v>
      </c>
      <c r="B53" s="144" t="s">
        <v>40</v>
      </c>
      <c r="C53" s="146" t="s">
        <v>146</v>
      </c>
      <c r="D53" s="146">
        <v>0.71875</v>
      </c>
      <c r="E53" s="146">
        <f t="shared" si="10"/>
        <v>0.36458333333333331</v>
      </c>
      <c r="F53" s="147" t="s">
        <v>87</v>
      </c>
      <c r="G53" s="146">
        <f t="shared" si="23"/>
        <v>0.32291666666666663</v>
      </c>
      <c r="H53" s="89">
        <f t="shared" si="0"/>
        <v>0</v>
      </c>
      <c r="I53" s="90">
        <f t="shared" si="13"/>
        <v>0</v>
      </c>
      <c r="J53" s="139" t="s">
        <v>189</v>
      </c>
    </row>
    <row r="54" spans="1:10">
      <c r="A54" s="140">
        <v>52</v>
      </c>
      <c r="B54" s="144" t="s">
        <v>41</v>
      </c>
      <c r="C54" s="146" t="s">
        <v>146</v>
      </c>
      <c r="D54" s="146">
        <v>0.72916666666666663</v>
      </c>
      <c r="E54" s="146">
        <f t="shared" si="10"/>
        <v>0.37499999999999994</v>
      </c>
      <c r="F54" s="147" t="s">
        <v>87</v>
      </c>
      <c r="G54" s="146">
        <f>D54-C54-$K$2</f>
        <v>0.33333333333333326</v>
      </c>
      <c r="H54" s="89">
        <f t="shared" si="0"/>
        <v>1.0416666666666574E-2</v>
      </c>
      <c r="I54" s="90">
        <f>H54*24</f>
        <v>0.24999999999999778</v>
      </c>
      <c r="J54" s="139" t="s">
        <v>189</v>
      </c>
    </row>
    <row r="55" spans="1:10">
      <c r="A55" s="140">
        <v>53</v>
      </c>
      <c r="B55" s="144" t="s">
        <v>42</v>
      </c>
      <c r="C55" s="146" t="s">
        <v>146</v>
      </c>
      <c r="D55" s="146">
        <v>0.75</v>
      </c>
      <c r="E55" s="146">
        <f t="shared" si="10"/>
        <v>0.39583333333333331</v>
      </c>
      <c r="F55" s="147" t="s">
        <v>87</v>
      </c>
      <c r="G55" s="146">
        <f t="shared" si="23"/>
        <v>0.35416666666666663</v>
      </c>
      <c r="H55" s="89">
        <f t="shared" si="0"/>
        <v>3.1249999999999944E-2</v>
      </c>
      <c r="I55" s="90">
        <f t="shared" si="13"/>
        <v>0.74999999999999867</v>
      </c>
      <c r="J55" s="139" t="s">
        <v>189</v>
      </c>
    </row>
    <row r="56" spans="1:10">
      <c r="A56" s="140">
        <v>54</v>
      </c>
      <c r="B56" s="144" t="s">
        <v>43</v>
      </c>
      <c r="C56" s="146" t="s">
        <v>146</v>
      </c>
      <c r="D56" s="146">
        <v>0.76041666666666696</v>
      </c>
      <c r="E56" s="146">
        <f t="shared" si="10"/>
        <v>0.40625000000000028</v>
      </c>
      <c r="F56" s="147" t="s">
        <v>87</v>
      </c>
      <c r="G56" s="146">
        <f t="shared" si="23"/>
        <v>0.36458333333333359</v>
      </c>
      <c r="H56" s="89">
        <f t="shared" si="0"/>
        <v>4.1666666666666907E-2</v>
      </c>
      <c r="I56" s="90">
        <f t="shared" si="13"/>
        <v>1.0000000000000058</v>
      </c>
      <c r="J56" s="139" t="s">
        <v>189</v>
      </c>
    </row>
    <row r="57" spans="1:10">
      <c r="A57" s="140">
        <v>55</v>
      </c>
      <c r="B57" s="144" t="s">
        <v>159</v>
      </c>
      <c r="C57" s="146" t="s">
        <v>146</v>
      </c>
      <c r="D57" s="146">
        <v>0.77083333333333337</v>
      </c>
      <c r="E57" s="146">
        <f t="shared" si="10"/>
        <v>0.41666666666666669</v>
      </c>
      <c r="F57" s="147" t="s">
        <v>87</v>
      </c>
      <c r="G57" s="146">
        <f t="shared" si="23"/>
        <v>0.375</v>
      </c>
      <c r="H57" s="89">
        <f t="shared" si="0"/>
        <v>5.2083333333333315E-2</v>
      </c>
      <c r="I57" s="90">
        <f t="shared" si="13"/>
        <v>1.2499999999999996</v>
      </c>
      <c r="J57" s="139" t="s">
        <v>190</v>
      </c>
    </row>
    <row r="58" spans="1:10">
      <c r="A58" s="140">
        <v>56</v>
      </c>
      <c r="B58" s="144" t="s">
        <v>160</v>
      </c>
      <c r="C58" s="146" t="s">
        <v>146</v>
      </c>
      <c r="D58" s="146">
        <v>0.79166666666666663</v>
      </c>
      <c r="E58" s="146">
        <f t="shared" si="10"/>
        <v>0.43749999999999994</v>
      </c>
      <c r="F58" s="147" t="s">
        <v>87</v>
      </c>
      <c r="G58" s="146">
        <f t="shared" si="23"/>
        <v>0.39583333333333326</v>
      </c>
      <c r="H58" s="89">
        <f t="shared" si="0"/>
        <v>7.2916666666666574E-2</v>
      </c>
      <c r="I58" s="90">
        <f t="shared" si="13"/>
        <v>1.7499999999999978</v>
      </c>
      <c r="J58" s="139" t="s">
        <v>190</v>
      </c>
    </row>
    <row r="59" spans="1:10">
      <c r="A59" s="140">
        <v>57</v>
      </c>
      <c r="B59" s="144" t="s">
        <v>169</v>
      </c>
      <c r="C59" s="146" t="s">
        <v>146</v>
      </c>
      <c r="D59" s="146">
        <v>0.83333333333333337</v>
      </c>
      <c r="E59" s="146">
        <f t="shared" si="10"/>
        <v>0.47916666666666669</v>
      </c>
      <c r="F59" s="147" t="s">
        <v>87</v>
      </c>
      <c r="G59" s="146">
        <f t="shared" si="23"/>
        <v>0.4375</v>
      </c>
      <c r="H59" s="89">
        <f t="shared" si="0"/>
        <v>0.11458333333333331</v>
      </c>
      <c r="I59" s="90">
        <f t="shared" si="13"/>
        <v>2.7499999999999996</v>
      </c>
      <c r="J59" s="139" t="s">
        <v>190</v>
      </c>
    </row>
    <row r="60" spans="1:10">
      <c r="A60" s="140">
        <v>58</v>
      </c>
      <c r="B60" s="144" t="s">
        <v>170</v>
      </c>
      <c r="C60" s="146" t="s">
        <v>146</v>
      </c>
      <c r="D60" s="146">
        <v>0.875</v>
      </c>
      <c r="E60" s="146">
        <f t="shared" si="10"/>
        <v>0.52083333333333326</v>
      </c>
      <c r="F60" s="147" t="s">
        <v>87</v>
      </c>
      <c r="G60" s="146">
        <f t="shared" si="23"/>
        <v>0.47916666666666657</v>
      </c>
      <c r="H60" s="89">
        <f t="shared" si="0"/>
        <v>0.15624999999999989</v>
      </c>
      <c r="I60" s="90">
        <f t="shared" si="13"/>
        <v>3.7499999999999973</v>
      </c>
      <c r="J60" s="139" t="s">
        <v>190</v>
      </c>
    </row>
    <row r="61" spans="1:10">
      <c r="A61" s="140">
        <v>59</v>
      </c>
      <c r="B61" s="144" t="s">
        <v>25</v>
      </c>
      <c r="C61" s="146" t="s">
        <v>147</v>
      </c>
      <c r="D61" s="146">
        <v>0.5</v>
      </c>
      <c r="E61" s="146">
        <f t="shared" si="10"/>
        <v>0.125</v>
      </c>
      <c r="F61" s="146" t="s">
        <v>66</v>
      </c>
      <c r="G61" s="146">
        <f t="shared" ref="G61:G64" si="24">D61-C61</f>
        <v>0.125</v>
      </c>
      <c r="H61" s="89">
        <f t="shared" si="0"/>
        <v>-0.19791666666666669</v>
      </c>
      <c r="I61" s="90">
        <f t="shared" si="13"/>
        <v>-4.75</v>
      </c>
      <c r="J61" s="139" t="s">
        <v>190</v>
      </c>
    </row>
    <row r="62" spans="1:10">
      <c r="A62" s="140">
        <v>60</v>
      </c>
      <c r="B62" s="144" t="s">
        <v>26</v>
      </c>
      <c r="C62" s="146" t="s">
        <v>147</v>
      </c>
      <c r="D62" s="146">
        <v>0.54166666666666696</v>
      </c>
      <c r="E62" s="146">
        <f t="shared" si="10"/>
        <v>0.16666666666666696</v>
      </c>
      <c r="F62" s="146" t="s">
        <v>66</v>
      </c>
      <c r="G62" s="146">
        <f t="shared" si="24"/>
        <v>0.16666666666666696</v>
      </c>
      <c r="H62" s="89">
        <f t="shared" si="0"/>
        <v>-0.15624999999999972</v>
      </c>
      <c r="I62" s="90">
        <f t="shared" si="13"/>
        <v>-3.7499999999999933</v>
      </c>
      <c r="J62" s="139" t="s">
        <v>190</v>
      </c>
    </row>
    <row r="63" spans="1:10">
      <c r="A63" s="140">
        <v>61</v>
      </c>
      <c r="B63" s="144" t="s">
        <v>27</v>
      </c>
      <c r="C63" s="146" t="s">
        <v>147</v>
      </c>
      <c r="D63" s="146">
        <v>0.58333333333333404</v>
      </c>
      <c r="E63" s="146">
        <f t="shared" si="10"/>
        <v>0.20833333333333404</v>
      </c>
      <c r="F63" s="146" t="s">
        <v>66</v>
      </c>
      <c r="G63" s="146">
        <f t="shared" si="24"/>
        <v>0.20833333333333404</v>
      </c>
      <c r="H63" s="89">
        <f t="shared" si="0"/>
        <v>-0.11458333333333265</v>
      </c>
      <c r="I63" s="90">
        <f t="shared" si="13"/>
        <v>-2.7499999999999836</v>
      </c>
      <c r="J63" s="139" t="s">
        <v>190</v>
      </c>
    </row>
    <row r="64" spans="1:10">
      <c r="A64" s="140">
        <v>62</v>
      </c>
      <c r="B64" s="144" t="s">
        <v>28</v>
      </c>
      <c r="C64" s="146" t="s">
        <v>147</v>
      </c>
      <c r="D64" s="146">
        <v>0.625</v>
      </c>
      <c r="E64" s="146">
        <f t="shared" si="10"/>
        <v>0.25</v>
      </c>
      <c r="F64" s="146" t="s">
        <v>66</v>
      </c>
      <c r="G64" s="146">
        <f t="shared" si="24"/>
        <v>0.25</v>
      </c>
      <c r="H64" s="89">
        <f t="shared" si="0"/>
        <v>-7.2916666666666685E-2</v>
      </c>
      <c r="I64" s="90">
        <f t="shared" si="13"/>
        <v>-1.7500000000000004</v>
      </c>
      <c r="J64" s="139" t="s">
        <v>190</v>
      </c>
    </row>
    <row r="65" spans="1:10">
      <c r="A65" s="140">
        <v>63</v>
      </c>
      <c r="B65" s="144" t="s">
        <v>29</v>
      </c>
      <c r="C65" s="146" t="s">
        <v>147</v>
      </c>
      <c r="D65" s="146">
        <v>0.66666666666666663</v>
      </c>
      <c r="E65" s="146">
        <f t="shared" si="10"/>
        <v>0.29166666666666663</v>
      </c>
      <c r="F65" s="147" t="s">
        <v>87</v>
      </c>
      <c r="G65" s="146">
        <f t="shared" ref="G65:G74" si="25">D65-C65-$K$2</f>
        <v>0.24999999999999997</v>
      </c>
      <c r="H65" s="89">
        <f t="shared" si="0"/>
        <v>-7.2916666666666713E-2</v>
      </c>
      <c r="I65" s="90">
        <f t="shared" si="13"/>
        <v>-1.7500000000000011</v>
      </c>
      <c r="J65" s="139" t="s">
        <v>189</v>
      </c>
    </row>
    <row r="66" spans="1:10">
      <c r="A66" s="140">
        <v>64</v>
      </c>
      <c r="B66" s="144" t="s">
        <v>67</v>
      </c>
      <c r="C66" s="146" t="s">
        <v>147</v>
      </c>
      <c r="D66" s="146">
        <v>0.70833333333333337</v>
      </c>
      <c r="E66" s="146">
        <f t="shared" si="10"/>
        <v>0.33333333333333337</v>
      </c>
      <c r="F66" s="147" t="s">
        <v>87</v>
      </c>
      <c r="G66" s="146">
        <f t="shared" si="25"/>
        <v>0.29166666666666669</v>
      </c>
      <c r="H66" s="89">
        <f t="shared" si="0"/>
        <v>-3.125E-2</v>
      </c>
      <c r="I66" s="90">
        <f t="shared" si="13"/>
        <v>-0.75</v>
      </c>
      <c r="J66" s="139" t="s">
        <v>189</v>
      </c>
    </row>
    <row r="67" spans="1:10">
      <c r="A67" s="140">
        <v>65</v>
      </c>
      <c r="B67" s="144" t="s">
        <v>68</v>
      </c>
      <c r="C67" s="146" t="s">
        <v>147</v>
      </c>
      <c r="D67" s="146">
        <v>0.71875</v>
      </c>
      <c r="E67" s="146">
        <f t="shared" si="10"/>
        <v>0.34375</v>
      </c>
      <c r="F67" s="147" t="s">
        <v>87</v>
      </c>
      <c r="G67" s="146">
        <f t="shared" si="25"/>
        <v>0.30208333333333331</v>
      </c>
      <c r="H67" s="89">
        <f t="shared" si="0"/>
        <v>-2.083333333333337E-2</v>
      </c>
      <c r="I67" s="90">
        <f t="shared" si="13"/>
        <v>-0.50000000000000089</v>
      </c>
      <c r="J67" s="139" t="s">
        <v>189</v>
      </c>
    </row>
    <row r="68" spans="1:10">
      <c r="A68" s="140">
        <v>66</v>
      </c>
      <c r="B68" s="144" t="s">
        <v>69</v>
      </c>
      <c r="C68" s="146" t="s">
        <v>147</v>
      </c>
      <c r="D68" s="146">
        <v>0.72916666666666663</v>
      </c>
      <c r="E68" s="146">
        <f t="shared" ref="E68" si="26">D68-C68</f>
        <v>0.35416666666666663</v>
      </c>
      <c r="F68" s="147" t="s">
        <v>87</v>
      </c>
      <c r="G68" s="146">
        <f>D68-C68-$K$2</f>
        <v>0.31249999999999994</v>
      </c>
      <c r="H68" s="89">
        <f t="shared" ref="H68" si="27">G68-$L$2</f>
        <v>-1.0416666666666741E-2</v>
      </c>
      <c r="I68" s="90">
        <f>H68*24</f>
        <v>-0.25000000000000178</v>
      </c>
      <c r="J68" s="139" t="s">
        <v>189</v>
      </c>
    </row>
    <row r="69" spans="1:10">
      <c r="A69" s="140">
        <v>67</v>
      </c>
      <c r="B69" s="144" t="s">
        <v>73</v>
      </c>
      <c r="C69" s="146" t="s">
        <v>147</v>
      </c>
      <c r="D69" s="146">
        <v>0.75</v>
      </c>
      <c r="E69" s="146">
        <f t="shared" si="10"/>
        <v>0.375</v>
      </c>
      <c r="F69" s="147" t="s">
        <v>87</v>
      </c>
      <c r="G69" s="146">
        <f t="shared" si="25"/>
        <v>0.33333333333333331</v>
      </c>
      <c r="H69" s="89">
        <f t="shared" si="0"/>
        <v>1.041666666666663E-2</v>
      </c>
      <c r="I69" s="90">
        <f t="shared" si="13"/>
        <v>0.24999999999999911</v>
      </c>
      <c r="J69" s="139" t="s">
        <v>190</v>
      </c>
    </row>
    <row r="70" spans="1:10">
      <c r="A70" s="140">
        <v>68</v>
      </c>
      <c r="B70" s="144" t="s">
        <v>78</v>
      </c>
      <c r="C70" s="146" t="s">
        <v>147</v>
      </c>
      <c r="D70" s="146">
        <v>0.76041666666666696</v>
      </c>
      <c r="E70" s="146">
        <f t="shared" ref="E70:E71" si="28">D70-C70</f>
        <v>0.38541666666666696</v>
      </c>
      <c r="F70" s="147" t="s">
        <v>87</v>
      </c>
      <c r="G70" s="146">
        <f t="shared" si="25"/>
        <v>0.34375000000000028</v>
      </c>
      <c r="H70" s="89">
        <f t="shared" ref="H70:H71" si="29">G70-$L$2</f>
        <v>2.0833333333333592E-2</v>
      </c>
      <c r="I70" s="90">
        <f t="shared" ref="I70:I71" si="30">H70*24</f>
        <v>0.50000000000000622</v>
      </c>
      <c r="J70" s="139" t="s">
        <v>190</v>
      </c>
    </row>
    <row r="71" spans="1:10">
      <c r="A71" s="140">
        <v>69</v>
      </c>
      <c r="B71" s="144" t="s">
        <v>96</v>
      </c>
      <c r="C71" s="146" t="s">
        <v>147</v>
      </c>
      <c r="D71" s="146">
        <v>0.77083333333333337</v>
      </c>
      <c r="E71" s="146">
        <f t="shared" si="28"/>
        <v>0.39583333333333337</v>
      </c>
      <c r="F71" s="147" t="s">
        <v>87</v>
      </c>
      <c r="G71" s="146">
        <f t="shared" si="25"/>
        <v>0.35416666666666669</v>
      </c>
      <c r="H71" s="89">
        <f t="shared" si="29"/>
        <v>3.125E-2</v>
      </c>
      <c r="I71" s="90">
        <f t="shared" si="30"/>
        <v>0.75</v>
      </c>
      <c r="J71" s="139" t="s">
        <v>190</v>
      </c>
    </row>
    <row r="72" spans="1:10">
      <c r="A72" s="140">
        <v>70</v>
      </c>
      <c r="B72" s="144" t="s">
        <v>161</v>
      </c>
      <c r="C72" s="146" t="s">
        <v>147</v>
      </c>
      <c r="D72" s="146">
        <v>0.79166666666666663</v>
      </c>
      <c r="E72" s="146">
        <f t="shared" si="10"/>
        <v>0.41666666666666663</v>
      </c>
      <c r="F72" s="147" t="s">
        <v>87</v>
      </c>
      <c r="G72" s="146">
        <f t="shared" si="25"/>
        <v>0.37499999999999994</v>
      </c>
      <c r="H72" s="89">
        <f t="shared" si="0"/>
        <v>5.2083333333333259E-2</v>
      </c>
      <c r="I72" s="90">
        <f t="shared" si="13"/>
        <v>1.2499999999999982</v>
      </c>
      <c r="J72" s="139" t="s">
        <v>190</v>
      </c>
    </row>
    <row r="73" spans="1:10">
      <c r="A73" s="140">
        <v>71</v>
      </c>
      <c r="B73" s="144" t="s">
        <v>171</v>
      </c>
      <c r="C73" s="146" t="s">
        <v>147</v>
      </c>
      <c r="D73" s="146">
        <v>0.83333333333333337</v>
      </c>
      <c r="E73" s="146">
        <f t="shared" si="10"/>
        <v>0.45833333333333337</v>
      </c>
      <c r="F73" s="147" t="s">
        <v>87</v>
      </c>
      <c r="G73" s="146">
        <f t="shared" si="25"/>
        <v>0.41666666666666669</v>
      </c>
      <c r="H73" s="89">
        <f t="shared" si="0"/>
        <v>9.375E-2</v>
      </c>
      <c r="I73" s="90">
        <f t="shared" si="13"/>
        <v>2.25</v>
      </c>
      <c r="J73" s="139" t="s">
        <v>190</v>
      </c>
    </row>
    <row r="74" spans="1:10">
      <c r="A74" s="140">
        <v>72</v>
      </c>
      <c r="B74" s="144" t="s">
        <v>172</v>
      </c>
      <c r="C74" s="146" t="s">
        <v>147</v>
      </c>
      <c r="D74" s="146">
        <v>0.875</v>
      </c>
      <c r="E74" s="146">
        <f t="shared" si="10"/>
        <v>0.5</v>
      </c>
      <c r="F74" s="147" t="s">
        <v>87</v>
      </c>
      <c r="G74" s="146">
        <f t="shared" si="25"/>
        <v>0.45833333333333331</v>
      </c>
      <c r="H74" s="89">
        <f t="shared" si="0"/>
        <v>0.13541666666666663</v>
      </c>
      <c r="I74" s="90">
        <f t="shared" si="13"/>
        <v>3.2499999999999991</v>
      </c>
      <c r="J74" s="139" t="s">
        <v>190</v>
      </c>
    </row>
    <row r="75" spans="1:10">
      <c r="A75" s="140">
        <v>73</v>
      </c>
      <c r="B75" s="144" t="s">
        <v>30</v>
      </c>
      <c r="C75" s="146" t="s">
        <v>148</v>
      </c>
      <c r="D75" s="146">
        <v>0.66666666666666663</v>
      </c>
      <c r="E75" s="146">
        <f t="shared" si="10"/>
        <v>0.125</v>
      </c>
      <c r="F75" s="146" t="s">
        <v>66</v>
      </c>
      <c r="G75" s="146">
        <f t="shared" ref="G75:G82" si="31">D75-C75</f>
        <v>0.125</v>
      </c>
      <c r="H75" s="89">
        <f t="shared" si="0"/>
        <v>-0.19791666666666669</v>
      </c>
      <c r="I75" s="90">
        <f t="shared" si="13"/>
        <v>-4.75</v>
      </c>
      <c r="J75" s="139" t="s">
        <v>190</v>
      </c>
    </row>
    <row r="76" spans="1:10">
      <c r="A76" s="140">
        <v>74</v>
      </c>
      <c r="B76" s="144" t="s">
        <v>45</v>
      </c>
      <c r="C76" s="146" t="s">
        <v>148</v>
      </c>
      <c r="D76" s="146">
        <v>0.70833333333333337</v>
      </c>
      <c r="E76" s="146">
        <f t="shared" si="10"/>
        <v>0.16666666666666674</v>
      </c>
      <c r="F76" s="146" t="s">
        <v>66</v>
      </c>
      <c r="G76" s="146">
        <f t="shared" si="31"/>
        <v>0.16666666666666674</v>
      </c>
      <c r="H76" s="89">
        <f t="shared" si="0"/>
        <v>-0.15624999999999994</v>
      </c>
      <c r="I76" s="90">
        <f t="shared" si="13"/>
        <v>-3.7499999999999987</v>
      </c>
      <c r="J76" s="139" t="s">
        <v>190</v>
      </c>
    </row>
    <row r="77" spans="1:10">
      <c r="A77" s="140">
        <v>75</v>
      </c>
      <c r="B77" s="144" t="s">
        <v>46</v>
      </c>
      <c r="C77" s="146" t="s">
        <v>148</v>
      </c>
      <c r="D77" s="146">
        <v>0.71875</v>
      </c>
      <c r="E77" s="146">
        <f t="shared" si="10"/>
        <v>0.17708333333333337</v>
      </c>
      <c r="F77" s="146" t="s">
        <v>66</v>
      </c>
      <c r="G77" s="146">
        <f t="shared" si="31"/>
        <v>0.17708333333333337</v>
      </c>
      <c r="H77" s="89">
        <f t="shared" si="0"/>
        <v>-0.14583333333333331</v>
      </c>
      <c r="I77" s="90">
        <f t="shared" si="13"/>
        <v>-3.4999999999999996</v>
      </c>
      <c r="J77" s="139" t="s">
        <v>190</v>
      </c>
    </row>
    <row r="78" spans="1:10">
      <c r="A78" s="140">
        <v>76</v>
      </c>
      <c r="B78" s="144" t="s">
        <v>47</v>
      </c>
      <c r="C78" s="146" t="s">
        <v>148</v>
      </c>
      <c r="D78" s="146">
        <v>0.72916666666666663</v>
      </c>
      <c r="E78" s="146">
        <f t="shared" si="10"/>
        <v>0.1875</v>
      </c>
      <c r="F78" s="147" t="s">
        <v>66</v>
      </c>
      <c r="G78" s="146">
        <f t="shared" si="31"/>
        <v>0.1875</v>
      </c>
      <c r="H78" s="89">
        <f t="shared" si="0"/>
        <v>-0.13541666666666669</v>
      </c>
      <c r="I78" s="90">
        <f>H78*24</f>
        <v>-3.2500000000000004</v>
      </c>
      <c r="J78" s="139" t="s">
        <v>190</v>
      </c>
    </row>
    <row r="79" spans="1:10">
      <c r="A79" s="140">
        <v>77</v>
      </c>
      <c r="B79" s="144" t="s">
        <v>48</v>
      </c>
      <c r="C79" s="146" t="s">
        <v>148</v>
      </c>
      <c r="D79" s="146">
        <v>0.75</v>
      </c>
      <c r="E79" s="146">
        <f t="shared" si="10"/>
        <v>0.20833333333333337</v>
      </c>
      <c r="F79" s="146" t="s">
        <v>66</v>
      </c>
      <c r="G79" s="146">
        <f t="shared" si="31"/>
        <v>0.20833333333333337</v>
      </c>
      <c r="H79" s="89">
        <f t="shared" si="0"/>
        <v>-0.11458333333333331</v>
      </c>
      <c r="I79" s="90">
        <f t="shared" si="13"/>
        <v>-2.7499999999999996</v>
      </c>
      <c r="J79" s="139" t="s">
        <v>190</v>
      </c>
    </row>
    <row r="80" spans="1:10">
      <c r="A80" s="140">
        <v>78</v>
      </c>
      <c r="B80" s="144" t="s">
        <v>94</v>
      </c>
      <c r="C80" s="146" t="s">
        <v>148</v>
      </c>
      <c r="D80" s="146">
        <v>0.76041666666666696</v>
      </c>
      <c r="E80" s="146">
        <f t="shared" si="10"/>
        <v>0.21875000000000033</v>
      </c>
      <c r="F80" s="147" t="s">
        <v>66</v>
      </c>
      <c r="G80" s="146">
        <f t="shared" si="31"/>
        <v>0.21875000000000033</v>
      </c>
      <c r="H80" s="89">
        <f t="shared" si="0"/>
        <v>-0.10416666666666635</v>
      </c>
      <c r="I80" s="90">
        <f t="shared" si="13"/>
        <v>-2.4999999999999925</v>
      </c>
      <c r="J80" s="139" t="s">
        <v>190</v>
      </c>
    </row>
    <row r="81" spans="1:10">
      <c r="A81" s="140">
        <v>79</v>
      </c>
      <c r="B81" s="144" t="s">
        <v>95</v>
      </c>
      <c r="C81" s="146" t="s">
        <v>148</v>
      </c>
      <c r="D81" s="146">
        <v>0.77083333333333337</v>
      </c>
      <c r="E81" s="146">
        <f t="shared" si="10"/>
        <v>0.22916666666666674</v>
      </c>
      <c r="F81" s="147" t="s">
        <v>66</v>
      </c>
      <c r="G81" s="146">
        <f t="shared" si="31"/>
        <v>0.22916666666666674</v>
      </c>
      <c r="H81" s="89">
        <f t="shared" si="0"/>
        <v>-9.3749999999999944E-2</v>
      </c>
      <c r="I81" s="90">
        <f t="shared" si="13"/>
        <v>-2.2499999999999987</v>
      </c>
      <c r="J81" s="139" t="s">
        <v>190</v>
      </c>
    </row>
    <row r="82" spans="1:10">
      <c r="A82" s="140">
        <v>80</v>
      </c>
      <c r="B82" s="144" t="s">
        <v>162</v>
      </c>
      <c r="C82" s="146" t="s">
        <v>148</v>
      </c>
      <c r="D82" s="146">
        <v>0.79166666666666663</v>
      </c>
      <c r="E82" s="146">
        <f t="shared" si="10"/>
        <v>0.25</v>
      </c>
      <c r="F82" s="146" t="s">
        <v>66</v>
      </c>
      <c r="G82" s="146">
        <f t="shared" si="31"/>
        <v>0.25</v>
      </c>
      <c r="H82" s="89">
        <f t="shared" si="0"/>
        <v>-7.2916666666666685E-2</v>
      </c>
      <c r="I82" s="90">
        <f t="shared" si="13"/>
        <v>-1.7500000000000004</v>
      </c>
      <c r="J82" s="139" t="s">
        <v>190</v>
      </c>
    </row>
    <row r="83" spans="1:10">
      <c r="A83" s="140">
        <v>81</v>
      </c>
      <c r="B83" s="144" t="s">
        <v>173</v>
      </c>
      <c r="C83" s="146" t="s">
        <v>148</v>
      </c>
      <c r="D83" s="146">
        <v>0.83333333333333337</v>
      </c>
      <c r="E83" s="146">
        <f t="shared" si="10"/>
        <v>0.29166666666666674</v>
      </c>
      <c r="F83" s="147" t="s">
        <v>98</v>
      </c>
      <c r="G83" s="146">
        <f>D83-C83-$K$2</f>
        <v>0.25000000000000006</v>
      </c>
      <c r="H83" s="89">
        <f t="shared" si="0"/>
        <v>-7.291666666666663E-2</v>
      </c>
      <c r="I83" s="90">
        <f t="shared" si="13"/>
        <v>-1.7499999999999991</v>
      </c>
      <c r="J83" s="139" t="s">
        <v>190</v>
      </c>
    </row>
    <row r="84" spans="1:10">
      <c r="A84" s="140">
        <v>82</v>
      </c>
      <c r="B84" s="144" t="s">
        <v>174</v>
      </c>
      <c r="C84" s="146" t="s">
        <v>148</v>
      </c>
      <c r="D84" s="146">
        <v>0.875</v>
      </c>
      <c r="E84" s="146">
        <f t="shared" si="10"/>
        <v>0.33333333333333337</v>
      </c>
      <c r="F84" s="147" t="s">
        <v>98</v>
      </c>
      <c r="G84" s="146">
        <f>D84-C84-$K$2</f>
        <v>0.29166666666666669</v>
      </c>
      <c r="H84" s="89">
        <f t="shared" si="0"/>
        <v>-3.125E-2</v>
      </c>
      <c r="I84" s="90">
        <f t="shared" si="13"/>
        <v>-0.75</v>
      </c>
      <c r="J84" s="139" t="s">
        <v>189</v>
      </c>
    </row>
    <row r="85" spans="1:10">
      <c r="A85" s="140">
        <v>83</v>
      </c>
      <c r="B85" s="144" t="s">
        <v>44</v>
      </c>
      <c r="C85" s="146" t="s">
        <v>149</v>
      </c>
      <c r="D85" s="146">
        <v>0.70833333333333337</v>
      </c>
      <c r="E85" s="146">
        <f t="shared" si="10"/>
        <v>0.125</v>
      </c>
      <c r="F85" s="146" t="s">
        <v>66</v>
      </c>
      <c r="G85" s="146">
        <f t="shared" ref="G85:G110" si="32">D85-C85</f>
        <v>0.125</v>
      </c>
      <c r="H85" s="89">
        <f t="shared" si="0"/>
        <v>-0.19791666666666669</v>
      </c>
      <c r="I85" s="90">
        <f t="shared" si="13"/>
        <v>-4.75</v>
      </c>
      <c r="J85" s="139" t="s">
        <v>190</v>
      </c>
    </row>
    <row r="86" spans="1:10">
      <c r="A86" s="140">
        <v>84</v>
      </c>
      <c r="B86" s="144" t="s">
        <v>49</v>
      </c>
      <c r="C86" s="146" t="s">
        <v>149</v>
      </c>
      <c r="D86" s="146">
        <v>0.71875</v>
      </c>
      <c r="E86" s="146">
        <f t="shared" si="10"/>
        <v>0.13541666666666663</v>
      </c>
      <c r="F86" s="146" t="s">
        <v>66</v>
      </c>
      <c r="G86" s="146">
        <f t="shared" si="32"/>
        <v>0.13541666666666663</v>
      </c>
      <c r="H86" s="89">
        <f t="shared" si="0"/>
        <v>-0.18750000000000006</v>
      </c>
      <c r="I86" s="90">
        <f t="shared" si="13"/>
        <v>-4.5000000000000018</v>
      </c>
      <c r="J86" s="139" t="s">
        <v>190</v>
      </c>
    </row>
    <row r="87" spans="1:10">
      <c r="A87" s="140">
        <v>85</v>
      </c>
      <c r="B87" s="144" t="s">
        <v>50</v>
      </c>
      <c r="C87" s="146" t="s">
        <v>149</v>
      </c>
      <c r="D87" s="146">
        <v>0.72916666666666663</v>
      </c>
      <c r="E87" s="146">
        <f t="shared" ref="E87" si="33">D87-C87</f>
        <v>0.14583333333333326</v>
      </c>
      <c r="F87" s="147" t="s">
        <v>66</v>
      </c>
      <c r="G87" s="146">
        <f t="shared" si="32"/>
        <v>0.14583333333333326</v>
      </c>
      <c r="H87" s="89">
        <f t="shared" ref="H87" si="34">G87-$L$2</f>
        <v>-0.17708333333333343</v>
      </c>
      <c r="I87" s="90">
        <f>H87*24</f>
        <v>-4.2500000000000018</v>
      </c>
      <c r="J87" s="139" t="s">
        <v>190</v>
      </c>
    </row>
    <row r="88" spans="1:10">
      <c r="A88" s="140">
        <v>86</v>
      </c>
      <c r="B88" s="144" t="s">
        <v>70</v>
      </c>
      <c r="C88" s="146" t="s">
        <v>149</v>
      </c>
      <c r="D88" s="146">
        <v>0.75</v>
      </c>
      <c r="E88" s="146">
        <f t="shared" si="10"/>
        <v>0.16666666666666663</v>
      </c>
      <c r="F88" s="146" t="s">
        <v>66</v>
      </c>
      <c r="G88" s="146">
        <f t="shared" si="32"/>
        <v>0.16666666666666663</v>
      </c>
      <c r="H88" s="89">
        <f t="shared" si="0"/>
        <v>-0.15625000000000006</v>
      </c>
      <c r="I88" s="90">
        <f t="shared" si="13"/>
        <v>-3.7500000000000013</v>
      </c>
      <c r="J88" s="139" t="s">
        <v>190</v>
      </c>
    </row>
    <row r="89" spans="1:10">
      <c r="A89" s="140">
        <v>87</v>
      </c>
      <c r="B89" s="144" t="s">
        <v>92</v>
      </c>
      <c r="C89" s="146" t="s">
        <v>149</v>
      </c>
      <c r="D89" s="146">
        <v>0.76041666666666696</v>
      </c>
      <c r="E89" s="146">
        <f t="shared" ref="E89:E90" si="35">D89-C89</f>
        <v>0.17708333333333359</v>
      </c>
      <c r="F89" s="147" t="s">
        <v>66</v>
      </c>
      <c r="G89" s="146">
        <f t="shared" si="32"/>
        <v>0.17708333333333359</v>
      </c>
      <c r="H89" s="89">
        <f t="shared" ref="H89:H90" si="36">G89-$L$2</f>
        <v>-0.14583333333333309</v>
      </c>
      <c r="I89" s="90">
        <f t="shared" ref="I89:I90" si="37">H89*24</f>
        <v>-3.4999999999999942</v>
      </c>
      <c r="J89" s="139" t="s">
        <v>190</v>
      </c>
    </row>
    <row r="90" spans="1:10">
      <c r="A90" s="140">
        <v>88</v>
      </c>
      <c r="B90" s="144" t="s">
        <v>93</v>
      </c>
      <c r="C90" s="146" t="s">
        <v>149</v>
      </c>
      <c r="D90" s="146">
        <v>0.77083333333333337</v>
      </c>
      <c r="E90" s="146">
        <f t="shared" si="35"/>
        <v>0.1875</v>
      </c>
      <c r="F90" s="147" t="s">
        <v>66</v>
      </c>
      <c r="G90" s="146">
        <f t="shared" si="32"/>
        <v>0.1875</v>
      </c>
      <c r="H90" s="89">
        <f t="shared" si="36"/>
        <v>-0.13541666666666669</v>
      </c>
      <c r="I90" s="90">
        <f t="shared" si="37"/>
        <v>-3.2500000000000004</v>
      </c>
      <c r="J90" s="139" t="s">
        <v>190</v>
      </c>
    </row>
    <row r="91" spans="1:10">
      <c r="A91" s="140">
        <v>89</v>
      </c>
      <c r="B91" s="144" t="s">
        <v>163</v>
      </c>
      <c r="C91" s="146" t="s">
        <v>149</v>
      </c>
      <c r="D91" s="146">
        <v>0.79166666666666663</v>
      </c>
      <c r="E91" s="146">
        <f t="shared" si="10"/>
        <v>0.20833333333333326</v>
      </c>
      <c r="F91" s="146" t="s">
        <v>66</v>
      </c>
      <c r="G91" s="146">
        <f t="shared" si="32"/>
        <v>0.20833333333333326</v>
      </c>
      <c r="H91" s="89">
        <f t="shared" si="0"/>
        <v>-0.11458333333333343</v>
      </c>
      <c r="I91" s="90">
        <f t="shared" si="13"/>
        <v>-2.7500000000000022</v>
      </c>
      <c r="J91" s="139" t="s">
        <v>190</v>
      </c>
    </row>
    <row r="92" spans="1:10">
      <c r="A92" s="140">
        <v>90</v>
      </c>
      <c r="B92" s="144" t="s">
        <v>175</v>
      </c>
      <c r="C92" s="146">
        <v>0.58333333333333337</v>
      </c>
      <c r="D92" s="146">
        <v>0.83333333333333337</v>
      </c>
      <c r="E92" s="146">
        <f t="shared" si="10"/>
        <v>0.25</v>
      </c>
      <c r="F92" s="146" t="s">
        <v>66</v>
      </c>
      <c r="G92" s="146">
        <f t="shared" si="32"/>
        <v>0.25</v>
      </c>
      <c r="H92" s="89">
        <f t="shared" ref="H92:H110" si="38">G92-$L$2</f>
        <v>-7.2916666666666685E-2</v>
      </c>
      <c r="I92" s="90">
        <f t="shared" si="13"/>
        <v>-1.7500000000000004</v>
      </c>
      <c r="J92" s="139" t="s">
        <v>190</v>
      </c>
    </row>
    <row r="93" spans="1:10">
      <c r="A93" s="140">
        <v>91</v>
      </c>
      <c r="B93" s="144" t="s">
        <v>176</v>
      </c>
      <c r="C93" s="146">
        <v>0.58333333333333337</v>
      </c>
      <c r="D93" s="146">
        <v>0.875</v>
      </c>
      <c r="E93" s="146">
        <f t="shared" si="10"/>
        <v>0.29166666666666663</v>
      </c>
      <c r="F93" s="147" t="s">
        <v>98</v>
      </c>
      <c r="G93" s="146">
        <f>D93-C93-$K$2</f>
        <v>0.24999999999999997</v>
      </c>
      <c r="H93" s="89">
        <f t="shared" si="38"/>
        <v>-7.2916666666666713E-2</v>
      </c>
      <c r="I93" s="90">
        <f t="shared" si="13"/>
        <v>-1.7500000000000011</v>
      </c>
      <c r="J93" s="139" t="s">
        <v>189</v>
      </c>
    </row>
    <row r="94" spans="1:10">
      <c r="A94" s="140">
        <v>92</v>
      </c>
      <c r="B94" s="144" t="s">
        <v>51</v>
      </c>
      <c r="C94" s="146">
        <v>0.625</v>
      </c>
      <c r="D94" s="146">
        <v>0.71875</v>
      </c>
      <c r="E94" s="146">
        <f t="shared" si="10"/>
        <v>9.375E-2</v>
      </c>
      <c r="F94" s="146" t="s">
        <v>66</v>
      </c>
      <c r="G94" s="146">
        <f t="shared" si="32"/>
        <v>9.375E-2</v>
      </c>
      <c r="H94" s="89">
        <f t="shared" si="38"/>
        <v>-0.22916666666666669</v>
      </c>
      <c r="I94" s="90">
        <f t="shared" si="13"/>
        <v>-5.5</v>
      </c>
      <c r="J94" s="139" t="s">
        <v>190</v>
      </c>
    </row>
    <row r="95" spans="1:10">
      <c r="A95" s="140">
        <v>93</v>
      </c>
      <c r="B95" s="144" t="s">
        <v>52</v>
      </c>
      <c r="C95" s="146">
        <v>0.625</v>
      </c>
      <c r="D95" s="146">
        <v>0.72916666666666663</v>
      </c>
      <c r="E95" s="146">
        <f t="shared" si="10"/>
        <v>0.10416666666666663</v>
      </c>
      <c r="F95" s="147" t="s">
        <v>66</v>
      </c>
      <c r="G95" s="146">
        <f t="shared" si="32"/>
        <v>0.10416666666666663</v>
      </c>
      <c r="H95" s="89">
        <f t="shared" si="38"/>
        <v>-0.21875000000000006</v>
      </c>
      <c r="I95" s="90">
        <f>H95*24</f>
        <v>-5.2500000000000018</v>
      </c>
      <c r="J95" s="139" t="s">
        <v>190</v>
      </c>
    </row>
    <row r="96" spans="1:10">
      <c r="A96" s="140">
        <v>94</v>
      </c>
      <c r="B96" s="144" t="s">
        <v>53</v>
      </c>
      <c r="C96" s="146">
        <v>0.625</v>
      </c>
      <c r="D96" s="146">
        <v>0.75</v>
      </c>
      <c r="E96" s="146">
        <f t="shared" si="10"/>
        <v>0.125</v>
      </c>
      <c r="F96" s="146" t="s">
        <v>66</v>
      </c>
      <c r="G96" s="146">
        <f t="shared" si="32"/>
        <v>0.125</v>
      </c>
      <c r="H96" s="89">
        <f t="shared" si="38"/>
        <v>-0.19791666666666669</v>
      </c>
      <c r="I96" s="90">
        <f t="shared" si="13"/>
        <v>-4.75</v>
      </c>
      <c r="J96" s="139" t="s">
        <v>190</v>
      </c>
    </row>
    <row r="97" spans="1:10">
      <c r="A97" s="140">
        <v>95</v>
      </c>
      <c r="B97" s="144" t="s">
        <v>90</v>
      </c>
      <c r="C97" s="146">
        <v>0.625</v>
      </c>
      <c r="D97" s="146">
        <v>0.76041666666666696</v>
      </c>
      <c r="E97" s="146">
        <f t="shared" si="10"/>
        <v>0.13541666666666696</v>
      </c>
      <c r="F97" s="147" t="s">
        <v>66</v>
      </c>
      <c r="G97" s="146">
        <f t="shared" si="32"/>
        <v>0.13541666666666696</v>
      </c>
      <c r="H97" s="89">
        <f t="shared" si="38"/>
        <v>-0.18749999999999972</v>
      </c>
      <c r="I97" s="90">
        <f t="shared" si="13"/>
        <v>-4.4999999999999929</v>
      </c>
      <c r="J97" s="139" t="s">
        <v>190</v>
      </c>
    </row>
    <row r="98" spans="1:10">
      <c r="A98" s="140">
        <v>96</v>
      </c>
      <c r="B98" s="144" t="s">
        <v>91</v>
      </c>
      <c r="C98" s="146">
        <v>0.625</v>
      </c>
      <c r="D98" s="146">
        <v>0.77083333333333337</v>
      </c>
      <c r="E98" s="146">
        <f t="shared" si="10"/>
        <v>0.14583333333333337</v>
      </c>
      <c r="F98" s="147" t="s">
        <v>66</v>
      </c>
      <c r="G98" s="146">
        <f t="shared" si="32"/>
        <v>0.14583333333333337</v>
      </c>
      <c r="H98" s="89">
        <f t="shared" si="38"/>
        <v>-0.17708333333333331</v>
      </c>
      <c r="I98" s="90">
        <f t="shared" si="13"/>
        <v>-4.25</v>
      </c>
      <c r="J98" s="139" t="s">
        <v>190</v>
      </c>
    </row>
    <row r="99" spans="1:10">
      <c r="A99" s="140">
        <v>97</v>
      </c>
      <c r="B99" s="144" t="s">
        <v>164</v>
      </c>
      <c r="C99" s="146">
        <v>0.625</v>
      </c>
      <c r="D99" s="146">
        <v>0.79166666666666663</v>
      </c>
      <c r="E99" s="146">
        <f t="shared" si="10"/>
        <v>0.16666666666666663</v>
      </c>
      <c r="F99" s="146" t="s">
        <v>66</v>
      </c>
      <c r="G99" s="146">
        <f t="shared" si="32"/>
        <v>0.16666666666666663</v>
      </c>
      <c r="H99" s="89">
        <f t="shared" si="38"/>
        <v>-0.15625000000000006</v>
      </c>
      <c r="I99" s="90">
        <f t="shared" si="13"/>
        <v>-3.7500000000000013</v>
      </c>
      <c r="J99" s="139" t="s">
        <v>190</v>
      </c>
    </row>
    <row r="100" spans="1:10">
      <c r="A100" s="140">
        <v>98</v>
      </c>
      <c r="B100" s="144" t="s">
        <v>177</v>
      </c>
      <c r="C100" s="146">
        <v>0.625</v>
      </c>
      <c r="D100" s="146">
        <v>0.83333333333333337</v>
      </c>
      <c r="E100" s="146">
        <f t="shared" si="10"/>
        <v>0.20833333333333337</v>
      </c>
      <c r="F100" s="146" t="s">
        <v>66</v>
      </c>
      <c r="G100" s="146">
        <f t="shared" si="32"/>
        <v>0.20833333333333337</v>
      </c>
      <c r="H100" s="89">
        <f t="shared" si="38"/>
        <v>-0.11458333333333331</v>
      </c>
      <c r="I100" s="90">
        <f t="shared" si="13"/>
        <v>-2.7499999999999996</v>
      </c>
      <c r="J100" s="139" t="s">
        <v>190</v>
      </c>
    </row>
    <row r="101" spans="1:10">
      <c r="A101" s="140">
        <v>99</v>
      </c>
      <c r="B101" s="144" t="s">
        <v>178</v>
      </c>
      <c r="C101" s="146">
        <v>0.625</v>
      </c>
      <c r="D101" s="146">
        <v>0.875</v>
      </c>
      <c r="E101" s="146">
        <f t="shared" si="10"/>
        <v>0.25</v>
      </c>
      <c r="F101" s="146" t="s">
        <v>66</v>
      </c>
      <c r="G101" s="146">
        <f t="shared" si="32"/>
        <v>0.25</v>
      </c>
      <c r="H101" s="89">
        <f t="shared" si="38"/>
        <v>-7.2916666666666685E-2</v>
      </c>
      <c r="I101" s="90">
        <f t="shared" si="13"/>
        <v>-1.7500000000000004</v>
      </c>
      <c r="J101" s="139" t="s">
        <v>190</v>
      </c>
    </row>
    <row r="102" spans="1:10">
      <c r="A102" s="140">
        <v>100</v>
      </c>
      <c r="B102" s="144" t="s">
        <v>54</v>
      </c>
      <c r="C102" s="146">
        <v>0.66666666666666696</v>
      </c>
      <c r="D102" s="146">
        <v>0.71875</v>
      </c>
      <c r="E102" s="146">
        <f t="shared" si="10"/>
        <v>5.2083333333333037E-2</v>
      </c>
      <c r="F102" s="146" t="s">
        <v>66</v>
      </c>
      <c r="G102" s="146">
        <f t="shared" si="32"/>
        <v>5.2083333333333037E-2</v>
      </c>
      <c r="H102" s="89">
        <f t="shared" si="38"/>
        <v>-0.27083333333333365</v>
      </c>
      <c r="I102" s="90">
        <f t="shared" si="13"/>
        <v>-6.5000000000000071</v>
      </c>
      <c r="J102" s="139" t="s">
        <v>190</v>
      </c>
    </row>
    <row r="103" spans="1:10">
      <c r="A103" s="140">
        <v>101</v>
      </c>
      <c r="B103" s="144" t="s">
        <v>55</v>
      </c>
      <c r="C103" s="146">
        <v>0.66666666666666696</v>
      </c>
      <c r="D103" s="146">
        <v>0.75</v>
      </c>
      <c r="E103" s="146">
        <f t="shared" si="10"/>
        <v>8.3333333333333037E-2</v>
      </c>
      <c r="F103" s="146" t="s">
        <v>66</v>
      </c>
      <c r="G103" s="146">
        <f t="shared" si="32"/>
        <v>8.3333333333333037E-2</v>
      </c>
      <c r="H103" s="89">
        <f t="shared" si="38"/>
        <v>-0.23958333333333365</v>
      </c>
      <c r="I103" s="90">
        <f t="shared" si="13"/>
        <v>-5.7500000000000071</v>
      </c>
      <c r="J103" s="139" t="s">
        <v>190</v>
      </c>
    </row>
    <row r="104" spans="1:10">
      <c r="A104" s="140">
        <v>102</v>
      </c>
      <c r="B104" s="144" t="s">
        <v>56</v>
      </c>
      <c r="C104" s="146">
        <v>0.66666666666666696</v>
      </c>
      <c r="D104" s="146">
        <v>0.79166666666666663</v>
      </c>
      <c r="E104" s="146">
        <f t="shared" si="10"/>
        <v>0.12499999999999967</v>
      </c>
      <c r="F104" s="146" t="s">
        <v>66</v>
      </c>
      <c r="G104" s="146">
        <f t="shared" si="32"/>
        <v>0.12499999999999967</v>
      </c>
      <c r="H104" s="89">
        <f t="shared" si="38"/>
        <v>-0.19791666666666702</v>
      </c>
      <c r="I104" s="90">
        <f t="shared" si="13"/>
        <v>-4.7500000000000089</v>
      </c>
      <c r="J104" s="139" t="s">
        <v>190</v>
      </c>
    </row>
    <row r="105" spans="1:10">
      <c r="A105" s="140">
        <v>103</v>
      </c>
      <c r="B105" s="144" t="s">
        <v>88</v>
      </c>
      <c r="C105" s="146">
        <v>0.66666666666666696</v>
      </c>
      <c r="D105" s="146">
        <v>0.83333333333333337</v>
      </c>
      <c r="E105" s="146">
        <f t="shared" si="10"/>
        <v>0.16666666666666641</v>
      </c>
      <c r="F105" s="146" t="s">
        <v>66</v>
      </c>
      <c r="G105" s="146">
        <f t="shared" si="32"/>
        <v>0.16666666666666641</v>
      </c>
      <c r="H105" s="89">
        <f t="shared" si="38"/>
        <v>-0.15625000000000028</v>
      </c>
      <c r="I105" s="90">
        <f t="shared" si="13"/>
        <v>-3.7500000000000067</v>
      </c>
      <c r="J105" s="139" t="s">
        <v>190</v>
      </c>
    </row>
    <row r="106" spans="1:10">
      <c r="A106" s="140">
        <v>104</v>
      </c>
      <c r="B106" s="144" t="s">
        <v>89</v>
      </c>
      <c r="C106" s="146">
        <v>0.66666666666666696</v>
      </c>
      <c r="D106" s="146">
        <v>0.875</v>
      </c>
      <c r="E106" s="146">
        <f t="shared" si="10"/>
        <v>0.20833333333333304</v>
      </c>
      <c r="F106" s="146" t="s">
        <v>66</v>
      </c>
      <c r="G106" s="146">
        <f t="shared" si="32"/>
        <v>0.20833333333333304</v>
      </c>
      <c r="H106" s="89">
        <f t="shared" si="38"/>
        <v>-0.11458333333333365</v>
      </c>
      <c r="I106" s="90">
        <f t="shared" si="13"/>
        <v>-2.7500000000000075</v>
      </c>
      <c r="J106" s="139" t="s">
        <v>190</v>
      </c>
    </row>
    <row r="107" spans="1:10">
      <c r="A107" s="140">
        <v>105</v>
      </c>
      <c r="B107" s="144" t="s">
        <v>57</v>
      </c>
      <c r="C107" s="146">
        <v>0.70833333333333304</v>
      </c>
      <c r="D107" s="146">
        <v>0.75</v>
      </c>
      <c r="E107" s="146">
        <f t="shared" si="10"/>
        <v>4.1666666666666963E-2</v>
      </c>
      <c r="F107" s="146" t="s">
        <v>66</v>
      </c>
      <c r="G107" s="146">
        <f t="shared" si="32"/>
        <v>4.1666666666666963E-2</v>
      </c>
      <c r="H107" s="89">
        <f t="shared" si="38"/>
        <v>-0.28124999999999972</v>
      </c>
      <c r="I107" s="90">
        <f t="shared" si="13"/>
        <v>-6.7499999999999929</v>
      </c>
      <c r="J107" s="139" t="s">
        <v>190</v>
      </c>
    </row>
    <row r="108" spans="1:10">
      <c r="A108" s="140">
        <v>106</v>
      </c>
      <c r="B108" s="144" t="s">
        <v>58</v>
      </c>
      <c r="C108" s="146">
        <v>0.70833333333333304</v>
      </c>
      <c r="D108" s="146">
        <v>0.79166666666666663</v>
      </c>
      <c r="E108" s="146">
        <f t="shared" si="10"/>
        <v>8.3333333333333592E-2</v>
      </c>
      <c r="F108" s="146" t="s">
        <v>66</v>
      </c>
      <c r="G108" s="146">
        <f t="shared" si="32"/>
        <v>8.3333333333333592E-2</v>
      </c>
      <c r="H108" s="89">
        <f t="shared" si="38"/>
        <v>-0.23958333333333309</v>
      </c>
      <c r="I108" s="90">
        <f t="shared" si="13"/>
        <v>-5.7499999999999947</v>
      </c>
      <c r="J108" s="139" t="s">
        <v>190</v>
      </c>
    </row>
    <row r="109" spans="1:10">
      <c r="A109" s="140">
        <v>107</v>
      </c>
      <c r="B109" s="144" t="s">
        <v>59</v>
      </c>
      <c r="C109" s="146">
        <v>0.70833333333333304</v>
      </c>
      <c r="D109" s="146">
        <v>0.83333333333333337</v>
      </c>
      <c r="E109" s="146">
        <f t="shared" si="10"/>
        <v>0.12500000000000033</v>
      </c>
      <c r="F109" s="146" t="s">
        <v>66</v>
      </c>
      <c r="G109" s="146">
        <f t="shared" si="32"/>
        <v>0.12500000000000033</v>
      </c>
      <c r="H109" s="89">
        <f t="shared" si="38"/>
        <v>-0.19791666666666635</v>
      </c>
      <c r="I109" s="90">
        <f t="shared" si="13"/>
        <v>-4.7499999999999929</v>
      </c>
      <c r="J109" s="139" t="s">
        <v>190</v>
      </c>
    </row>
    <row r="110" spans="1:10">
      <c r="A110" s="140">
        <v>108</v>
      </c>
      <c r="B110" s="144" t="s">
        <v>81</v>
      </c>
      <c r="C110" s="146">
        <v>0.70833333333333304</v>
      </c>
      <c r="D110" s="146">
        <v>0.875</v>
      </c>
      <c r="E110" s="146">
        <f t="shared" ref="E110" si="39">D110-C110</f>
        <v>0.16666666666666696</v>
      </c>
      <c r="F110" s="146" t="s">
        <v>66</v>
      </c>
      <c r="G110" s="146">
        <f t="shared" si="32"/>
        <v>0.16666666666666696</v>
      </c>
      <c r="H110" s="89">
        <f t="shared" si="38"/>
        <v>-0.15624999999999972</v>
      </c>
      <c r="I110" s="90">
        <f t="shared" ref="I110" si="40">H110*24</f>
        <v>-3.7499999999999933</v>
      </c>
      <c r="J110" s="139" t="s">
        <v>190</v>
      </c>
    </row>
  </sheetData>
  <autoFilter ref="A2:L110" xr:uid="{79E066C7-6260-4525-99E2-D613146A7DCC}"/>
  <phoneticPr fontId="5"/>
  <pageMargins left="0.7" right="0.7" top="0.75" bottom="0.75" header="0.3" footer="0.3"/>
  <pageSetup paperSize="9" scale="71" fitToHeight="0" orientation="portrait" r:id="rId1"/>
  <colBreaks count="1" manualBreakCount="1">
    <brk id="10" max="1048575" man="1"/>
  </colBreaks>
  <ignoredErrors>
    <ignoredError sqref="G9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workbookViewId="0">
      <selection activeCell="E8" sqref="E8"/>
    </sheetView>
  </sheetViews>
  <sheetFormatPr defaultRowHeight="18.75"/>
  <cols>
    <col min="1" max="2" width="9" style="8"/>
    <col min="3" max="3" width="15.625" style="8" bestFit="1" customWidth="1"/>
    <col min="4" max="4" width="15.625" style="8" customWidth="1"/>
    <col min="5" max="5" width="14.625" style="12" bestFit="1" customWidth="1"/>
    <col min="6" max="6" width="9" style="8"/>
    <col min="7" max="7" width="19.375" style="8" bestFit="1" customWidth="1"/>
    <col min="8" max="8" width="13" style="8" bestFit="1" customWidth="1"/>
    <col min="9" max="16384" width="9" style="8"/>
  </cols>
  <sheetData>
    <row r="1" spans="1:12" ht="19.5" thickBot="1">
      <c r="A1" s="163" t="s">
        <v>197</v>
      </c>
      <c r="B1" s="5" t="s">
        <v>103</v>
      </c>
      <c r="C1" s="6" t="s">
        <v>104</v>
      </c>
      <c r="D1" s="6" t="s">
        <v>105</v>
      </c>
      <c r="E1" s="7" t="s">
        <v>191</v>
      </c>
      <c r="G1" s="111" t="s">
        <v>150</v>
      </c>
      <c r="H1" s="111" t="s">
        <v>151</v>
      </c>
    </row>
    <row r="2" spans="1:12" ht="40.5" thickTop="1">
      <c r="A2" s="4"/>
      <c r="B2" s="7">
        <v>1</v>
      </c>
      <c r="C2" s="7">
        <f>D2*7.75</f>
        <v>147.25</v>
      </c>
      <c r="D2" s="7">
        <v>19</v>
      </c>
      <c r="E2" s="7">
        <v>12</v>
      </c>
      <c r="G2" s="112">
        <v>46023</v>
      </c>
      <c r="H2" s="113" t="s">
        <v>152</v>
      </c>
      <c r="L2" s="71" t="s">
        <v>85</v>
      </c>
    </row>
    <row r="3" spans="1:12" ht="39.75">
      <c r="A3" s="4"/>
      <c r="B3" s="7">
        <v>2</v>
      </c>
      <c r="C3" s="7">
        <f>D3*7.75</f>
        <v>139.5</v>
      </c>
      <c r="D3" s="7">
        <v>18</v>
      </c>
      <c r="E3" s="7">
        <v>10</v>
      </c>
      <c r="G3" s="114">
        <v>46024</v>
      </c>
      <c r="H3" s="1" t="s">
        <v>198</v>
      </c>
      <c r="L3" s="71" t="s">
        <v>133</v>
      </c>
    </row>
    <row r="4" spans="1:12" ht="39.75">
      <c r="A4" s="4"/>
      <c r="B4" s="7">
        <v>3</v>
      </c>
      <c r="C4" s="7">
        <f t="shared" ref="C4:C13" si="0">D4*7.75</f>
        <v>162.75</v>
      </c>
      <c r="D4" s="7">
        <v>21</v>
      </c>
      <c r="E4" s="7">
        <v>10</v>
      </c>
      <c r="G4" s="114">
        <v>46025</v>
      </c>
      <c r="H4" s="1" t="s">
        <v>198</v>
      </c>
      <c r="L4" s="71" t="s">
        <v>131</v>
      </c>
    </row>
    <row r="5" spans="1:12" ht="39.75">
      <c r="A5" s="4"/>
      <c r="B5" s="7">
        <v>4</v>
      </c>
      <c r="C5" s="7">
        <f t="shared" si="0"/>
        <v>162.75</v>
      </c>
      <c r="D5" s="7">
        <v>21</v>
      </c>
      <c r="E5" s="7">
        <v>9</v>
      </c>
      <c r="G5" s="114">
        <v>46034</v>
      </c>
      <c r="H5" s="1" t="s">
        <v>199</v>
      </c>
      <c r="L5" s="71" t="s">
        <v>40</v>
      </c>
    </row>
    <row r="6" spans="1:12" ht="39.75">
      <c r="A6" s="4"/>
      <c r="B6" s="7">
        <v>5</v>
      </c>
      <c r="C6" s="7">
        <f t="shared" si="0"/>
        <v>139.5</v>
      </c>
      <c r="D6" s="7">
        <v>18</v>
      </c>
      <c r="E6" s="7">
        <v>13</v>
      </c>
      <c r="G6" s="114">
        <v>46064</v>
      </c>
      <c r="H6" s="1" t="s">
        <v>200</v>
      </c>
      <c r="L6" s="71" t="s">
        <v>40</v>
      </c>
    </row>
    <row r="7" spans="1:12" ht="39.75">
      <c r="A7" s="4"/>
      <c r="B7" s="7">
        <v>6</v>
      </c>
      <c r="C7" s="7">
        <f t="shared" si="0"/>
        <v>170.5</v>
      </c>
      <c r="D7" s="7">
        <v>22</v>
      </c>
      <c r="E7" s="7">
        <v>8</v>
      </c>
      <c r="G7" s="114">
        <v>46076</v>
      </c>
      <c r="H7" s="1" t="s">
        <v>201</v>
      </c>
      <c r="L7" s="71" t="s">
        <v>40</v>
      </c>
    </row>
    <row r="8" spans="1:12" ht="39.75">
      <c r="A8" s="4"/>
      <c r="B8" s="7">
        <v>7</v>
      </c>
      <c r="C8" s="7">
        <f t="shared" si="0"/>
        <v>170.5</v>
      </c>
      <c r="D8" s="7">
        <v>22</v>
      </c>
      <c r="E8" s="7">
        <v>9</v>
      </c>
      <c r="G8" s="114">
        <v>46101</v>
      </c>
      <c r="H8" s="1" t="s">
        <v>202</v>
      </c>
      <c r="L8" s="71" t="s">
        <v>85</v>
      </c>
    </row>
    <row r="9" spans="1:12" ht="39.75">
      <c r="A9" s="4"/>
      <c r="B9" s="7">
        <v>8</v>
      </c>
      <c r="C9" s="7">
        <f t="shared" si="0"/>
        <v>155</v>
      </c>
      <c r="D9" s="7">
        <v>20</v>
      </c>
      <c r="E9" s="7">
        <v>11</v>
      </c>
      <c r="G9" s="114">
        <v>46141</v>
      </c>
      <c r="H9" s="1" t="s">
        <v>203</v>
      </c>
      <c r="L9" s="71" t="s">
        <v>85</v>
      </c>
    </row>
    <row r="10" spans="1:12" ht="39.75">
      <c r="A10" s="4"/>
      <c r="B10" s="7">
        <v>9</v>
      </c>
      <c r="C10" s="7">
        <f t="shared" si="0"/>
        <v>147.25</v>
      </c>
      <c r="D10" s="7">
        <v>19</v>
      </c>
      <c r="E10" s="7">
        <v>11</v>
      </c>
      <c r="G10" s="114">
        <v>46145</v>
      </c>
      <c r="H10" s="1" t="s">
        <v>204</v>
      </c>
      <c r="L10" s="71" t="s">
        <v>85</v>
      </c>
    </row>
    <row r="11" spans="1:12" ht="39.75">
      <c r="A11" s="4"/>
      <c r="B11" s="7">
        <v>10</v>
      </c>
      <c r="C11" s="7">
        <f t="shared" si="0"/>
        <v>162.75</v>
      </c>
      <c r="D11" s="7">
        <v>21</v>
      </c>
      <c r="E11" s="7">
        <v>10</v>
      </c>
      <c r="G11" s="114">
        <v>46146</v>
      </c>
      <c r="H11" s="1" t="s">
        <v>205</v>
      </c>
      <c r="L11" s="71" t="s">
        <v>131</v>
      </c>
    </row>
    <row r="12" spans="1:12" ht="39.75">
      <c r="A12" s="4"/>
      <c r="B12" s="7">
        <v>11</v>
      </c>
      <c r="C12" s="7">
        <f t="shared" si="0"/>
        <v>147.25</v>
      </c>
      <c r="D12" s="7">
        <v>19</v>
      </c>
      <c r="E12" s="7">
        <v>11</v>
      </c>
      <c r="G12" s="114">
        <v>46147</v>
      </c>
      <c r="H12" s="1" t="s">
        <v>206</v>
      </c>
      <c r="L12" s="71" t="s">
        <v>40</v>
      </c>
    </row>
    <row r="13" spans="1:12" ht="39.75">
      <c r="A13" s="4"/>
      <c r="B13" s="7">
        <v>12</v>
      </c>
      <c r="C13" s="7">
        <f t="shared" si="0"/>
        <v>155</v>
      </c>
      <c r="D13" s="7">
        <v>20</v>
      </c>
      <c r="E13" s="7">
        <v>11</v>
      </c>
      <c r="G13" s="114">
        <v>46148</v>
      </c>
      <c r="H13" s="1" t="s">
        <v>207</v>
      </c>
      <c r="L13" s="72" t="s">
        <v>132</v>
      </c>
    </row>
    <row r="14" spans="1:12" ht="39.75">
      <c r="A14" s="4"/>
      <c r="B14" s="4"/>
      <c r="C14" s="4"/>
      <c r="D14" s="4"/>
      <c r="E14" s="9"/>
      <c r="G14" s="114">
        <v>46223</v>
      </c>
      <c r="H14" s="1" t="s">
        <v>208</v>
      </c>
      <c r="L14" s="73"/>
    </row>
    <row r="15" spans="1:12" ht="39.75">
      <c r="A15" s="4"/>
      <c r="B15" s="4"/>
      <c r="C15" s="4"/>
      <c r="D15" s="4"/>
      <c r="E15" s="9"/>
      <c r="G15" s="114">
        <v>46245</v>
      </c>
      <c r="H15" s="1" t="s">
        <v>209</v>
      </c>
      <c r="L15" s="71" t="s">
        <v>40</v>
      </c>
    </row>
    <row r="16" spans="1:12" ht="39.75">
      <c r="A16" s="4"/>
      <c r="B16" s="4"/>
      <c r="C16" s="4"/>
      <c r="D16" s="4"/>
      <c r="E16" s="9"/>
      <c r="G16" s="114">
        <v>46286</v>
      </c>
      <c r="H16" s="1" t="s">
        <v>210</v>
      </c>
      <c r="L16" s="71" t="s">
        <v>85</v>
      </c>
    </row>
    <row r="17" spans="1:12" ht="39.75">
      <c r="A17" s="4"/>
      <c r="B17" s="4"/>
      <c r="C17" s="4"/>
      <c r="D17" s="4"/>
      <c r="E17" s="9"/>
      <c r="G17" s="114">
        <v>46287</v>
      </c>
      <c r="H17" s="1" t="s">
        <v>224</v>
      </c>
      <c r="L17" s="71" t="s">
        <v>85</v>
      </c>
    </row>
    <row r="18" spans="1:12" ht="39.75">
      <c r="A18" s="4"/>
      <c r="B18" s="4"/>
      <c r="C18" s="4"/>
      <c r="D18" s="4"/>
      <c r="E18" s="9"/>
      <c r="G18" s="114">
        <v>46288</v>
      </c>
      <c r="H18" s="1" t="s">
        <v>211</v>
      </c>
      <c r="L18" s="71" t="s">
        <v>40</v>
      </c>
    </row>
    <row r="19" spans="1:12" ht="39.75">
      <c r="A19" s="4"/>
      <c r="B19" s="4"/>
      <c r="C19" s="4"/>
      <c r="D19" s="4"/>
      <c r="E19" s="9"/>
      <c r="G19" s="114">
        <v>46307</v>
      </c>
      <c r="H19" s="1" t="s">
        <v>212</v>
      </c>
      <c r="L19" s="71" t="s">
        <v>131</v>
      </c>
    </row>
    <row r="20" spans="1:12" ht="39.75">
      <c r="A20" s="4"/>
      <c r="B20" s="4"/>
      <c r="C20" s="4"/>
      <c r="D20" s="4"/>
      <c r="E20" s="9"/>
      <c r="G20" s="114">
        <v>46329</v>
      </c>
      <c r="H20" s="1" t="s">
        <v>213</v>
      </c>
      <c r="L20" s="71" t="s">
        <v>40</v>
      </c>
    </row>
    <row r="21" spans="1:12" ht="39.75">
      <c r="A21" s="4"/>
      <c r="B21" s="4"/>
      <c r="C21" s="4"/>
      <c r="D21" s="4"/>
      <c r="E21" s="9"/>
      <c r="G21" s="114">
        <v>46349</v>
      </c>
      <c r="H21" s="1" t="s">
        <v>214</v>
      </c>
      <c r="L21" s="71" t="s">
        <v>40</v>
      </c>
    </row>
    <row r="22" spans="1:12" ht="39.75">
      <c r="A22" s="4"/>
      <c r="B22" s="4"/>
      <c r="C22" s="4"/>
      <c r="D22" s="4"/>
      <c r="E22" s="9"/>
      <c r="G22" s="114">
        <v>46385</v>
      </c>
      <c r="H22" s="1" t="s">
        <v>215</v>
      </c>
      <c r="L22" s="71" t="s">
        <v>117</v>
      </c>
    </row>
    <row r="23" spans="1:12" ht="39.75">
      <c r="A23" s="4"/>
      <c r="B23" s="4"/>
      <c r="C23" s="4"/>
      <c r="D23" s="4"/>
      <c r="E23" s="9"/>
      <c r="G23" s="114">
        <v>46386</v>
      </c>
      <c r="H23" s="1" t="s">
        <v>215</v>
      </c>
      <c r="L23" s="71" t="s">
        <v>85</v>
      </c>
    </row>
    <row r="24" spans="1:12" ht="39.75">
      <c r="A24" s="4"/>
      <c r="B24" s="4"/>
      <c r="C24" s="4"/>
      <c r="D24" s="4"/>
      <c r="E24" s="9"/>
      <c r="G24" s="114">
        <v>46387</v>
      </c>
      <c r="H24" s="1" t="s">
        <v>215</v>
      </c>
      <c r="L24" s="71" t="s">
        <v>85</v>
      </c>
    </row>
    <row r="25" spans="1:12" ht="39.75">
      <c r="A25" s="4"/>
      <c r="B25" s="4"/>
      <c r="C25" s="10"/>
      <c r="D25" s="10"/>
      <c r="E25" s="9"/>
      <c r="G25" s="114"/>
      <c r="H25" s="1"/>
      <c r="L25" s="71" t="s">
        <v>117</v>
      </c>
    </row>
    <row r="26" spans="1:12" ht="39.75">
      <c r="A26" s="4"/>
      <c r="B26" s="4"/>
      <c r="C26" s="10"/>
      <c r="D26" s="10"/>
      <c r="E26" s="9"/>
      <c r="G26" s="114"/>
      <c r="H26" s="1"/>
      <c r="L26" s="71" t="s">
        <v>131</v>
      </c>
    </row>
    <row r="27" spans="1:12" ht="40.5" thickBot="1">
      <c r="A27" s="4"/>
      <c r="B27" s="4"/>
      <c r="C27" s="10"/>
      <c r="D27" s="10"/>
      <c r="E27" s="9"/>
      <c r="G27" s="115"/>
      <c r="H27" s="116"/>
      <c r="L27" s="71" t="s">
        <v>40</v>
      </c>
    </row>
    <row r="28" spans="1:12" ht="40.5" thickTop="1">
      <c r="A28" s="4"/>
      <c r="B28" s="4"/>
      <c r="C28" s="10"/>
      <c r="D28" s="10"/>
      <c r="E28" s="9"/>
      <c r="G28" s="112"/>
      <c r="H28" s="113"/>
      <c r="L28" s="72" t="s">
        <v>123</v>
      </c>
    </row>
    <row r="29" spans="1:12" ht="39.75">
      <c r="A29" s="4"/>
      <c r="B29" s="4"/>
      <c r="C29" s="10"/>
      <c r="D29" s="10"/>
      <c r="E29" s="9"/>
      <c r="G29" s="114"/>
      <c r="H29" s="1"/>
      <c r="L29" s="74"/>
    </row>
    <row r="30" spans="1:12" ht="39.75">
      <c r="A30" s="4"/>
      <c r="B30" s="4"/>
      <c r="C30" s="10"/>
      <c r="D30" s="10"/>
      <c r="E30" s="9"/>
      <c r="G30" s="114"/>
      <c r="H30" s="1"/>
      <c r="L30" s="73"/>
    </row>
    <row r="31" spans="1:12" ht="39.75">
      <c r="A31" s="4"/>
      <c r="B31" s="4"/>
      <c r="C31" s="10"/>
      <c r="D31" s="10"/>
      <c r="E31" s="9"/>
      <c r="G31" s="114"/>
      <c r="H31" s="1"/>
      <c r="L31" s="71" t="s">
        <v>40</v>
      </c>
    </row>
    <row r="32" spans="1:12" ht="39.75">
      <c r="A32" s="4"/>
      <c r="B32" s="4"/>
      <c r="C32" s="10"/>
      <c r="D32" s="10"/>
      <c r="E32" s="9"/>
      <c r="G32" s="114"/>
      <c r="H32" s="1"/>
      <c r="L32" s="71" t="s">
        <v>85</v>
      </c>
    </row>
    <row r="33" spans="1:12" ht="39.75">
      <c r="A33" s="4"/>
      <c r="B33" s="4"/>
      <c r="C33" s="10"/>
      <c r="D33" s="10"/>
      <c r="E33" s="9"/>
      <c r="G33" s="114"/>
      <c r="H33" s="1"/>
      <c r="L33" s="71" t="s">
        <v>85</v>
      </c>
    </row>
    <row r="34" spans="1:12" ht="39.75">
      <c r="A34" s="4"/>
      <c r="B34" s="4"/>
      <c r="C34" s="10"/>
      <c r="D34" s="10"/>
      <c r="E34" s="9"/>
      <c r="G34" s="114"/>
      <c r="H34" s="1"/>
      <c r="L34" s="71" t="s">
        <v>117</v>
      </c>
    </row>
    <row r="35" spans="1:12" ht="39.75">
      <c r="A35" s="4"/>
      <c r="B35" s="4"/>
      <c r="C35" s="10"/>
      <c r="D35" s="10"/>
      <c r="E35" s="9"/>
      <c r="G35" s="114"/>
      <c r="H35" s="1"/>
      <c r="L35" s="71" t="s">
        <v>22</v>
      </c>
    </row>
    <row r="36" spans="1:12">
      <c r="A36" s="4"/>
      <c r="B36" s="4"/>
      <c r="C36" s="10"/>
      <c r="D36" s="10"/>
      <c r="E36" s="9"/>
      <c r="G36" s="114"/>
      <c r="H36" s="1"/>
    </row>
    <row r="37" spans="1:12">
      <c r="A37" s="4"/>
      <c r="B37" s="4"/>
      <c r="C37" s="10"/>
      <c r="D37" s="10"/>
      <c r="E37" s="9"/>
      <c r="G37" s="114"/>
      <c r="H37" s="1"/>
    </row>
    <row r="38" spans="1:12">
      <c r="A38" s="4"/>
      <c r="B38" s="4"/>
      <c r="C38" s="10"/>
      <c r="D38" s="10"/>
      <c r="E38" s="9"/>
      <c r="G38" s="114"/>
      <c r="H38" s="1"/>
    </row>
    <row r="39" spans="1:12">
      <c r="A39" s="4"/>
      <c r="B39" s="4"/>
      <c r="C39" s="10"/>
      <c r="D39" s="10"/>
      <c r="E39" s="9"/>
      <c r="G39" s="114"/>
      <c r="H39" s="1"/>
    </row>
    <row r="40" spans="1:12">
      <c r="A40" s="4"/>
      <c r="B40" s="4"/>
      <c r="C40" s="10"/>
      <c r="D40" s="10"/>
      <c r="E40" s="9"/>
      <c r="G40" s="114"/>
      <c r="H40" s="1"/>
    </row>
    <row r="41" spans="1:12">
      <c r="A41" s="4"/>
      <c r="B41" s="4"/>
      <c r="C41" s="10"/>
      <c r="D41" s="10"/>
      <c r="E41" s="9"/>
      <c r="G41" s="114"/>
      <c r="H41" s="1"/>
    </row>
    <row r="42" spans="1:12">
      <c r="A42" s="4"/>
      <c r="B42" s="4"/>
      <c r="C42" s="10"/>
      <c r="D42" s="10"/>
      <c r="E42" s="9"/>
      <c r="G42" s="114"/>
      <c r="H42" s="1"/>
    </row>
    <row r="43" spans="1:12">
      <c r="A43" s="4"/>
      <c r="B43" s="4"/>
      <c r="C43" s="10"/>
      <c r="D43" s="10"/>
      <c r="E43" s="9"/>
      <c r="G43" s="114"/>
      <c r="H43" s="1"/>
    </row>
    <row r="44" spans="1:12">
      <c r="A44" s="4"/>
      <c r="B44" s="4"/>
      <c r="C44" s="10"/>
      <c r="D44" s="10"/>
      <c r="E44" s="9"/>
      <c r="G44" s="114"/>
      <c r="H44" s="1"/>
    </row>
    <row r="45" spans="1:12">
      <c r="A45" s="4"/>
      <c r="B45" s="4"/>
      <c r="C45" s="4"/>
      <c r="D45" s="4"/>
      <c r="E45" s="9"/>
      <c r="G45" s="114"/>
      <c r="H45" s="1"/>
    </row>
    <row r="46" spans="1:12">
      <c r="A46" s="4"/>
      <c r="B46" s="4"/>
      <c r="C46" s="4"/>
      <c r="D46" s="4"/>
      <c r="E46" s="9"/>
      <c r="G46" s="114"/>
      <c r="H46" s="1"/>
    </row>
    <row r="47" spans="1:12">
      <c r="A47" s="4"/>
      <c r="B47" s="4"/>
      <c r="C47" s="10"/>
      <c r="D47" s="10"/>
      <c r="E47" s="9"/>
      <c r="F47" s="11"/>
      <c r="G47" s="114"/>
      <c r="H47" s="1"/>
    </row>
    <row r="48" spans="1:12" ht="19.5" thickBot="1">
      <c r="A48" s="4"/>
      <c r="B48" s="4"/>
      <c r="C48" s="4"/>
      <c r="D48" s="4"/>
      <c r="E48" s="9"/>
      <c r="F48" s="11"/>
      <c r="G48" s="114"/>
      <c r="H48" s="1"/>
    </row>
    <row r="49" spans="1:8" ht="19.5" thickTop="1">
      <c r="A49" s="4"/>
      <c r="B49" s="4"/>
      <c r="C49" s="4"/>
      <c r="D49" s="4"/>
      <c r="E49" s="9"/>
      <c r="F49" s="11"/>
      <c r="G49" s="112"/>
      <c r="H49" s="113"/>
    </row>
    <row r="50" spans="1:8">
      <c r="A50" s="4"/>
      <c r="B50" s="4"/>
      <c r="C50" s="4"/>
      <c r="D50" s="4"/>
      <c r="E50" s="9"/>
      <c r="F50" s="11"/>
      <c r="G50" s="114"/>
      <c r="H50" s="1"/>
    </row>
    <row r="51" spans="1:8">
      <c r="A51" s="4"/>
      <c r="B51" s="4"/>
      <c r="C51" s="4"/>
      <c r="D51" s="4"/>
      <c r="E51" s="9"/>
      <c r="F51" s="11"/>
      <c r="G51" s="114"/>
      <c r="H51" s="1"/>
    </row>
    <row r="52" spans="1:8">
      <c r="A52" s="4"/>
      <c r="B52" s="4"/>
      <c r="C52" s="4"/>
      <c r="D52" s="4"/>
      <c r="E52" s="9"/>
      <c r="G52" s="114"/>
      <c r="H52" s="1"/>
    </row>
    <row r="53" spans="1:8">
      <c r="A53" s="4"/>
      <c r="B53" s="4"/>
      <c r="C53" s="4"/>
      <c r="D53" s="4"/>
      <c r="E53" s="9"/>
      <c r="G53" s="114"/>
      <c r="H53" s="1"/>
    </row>
    <row r="54" spans="1:8">
      <c r="A54" s="4"/>
      <c r="B54" s="4"/>
      <c r="C54" s="4"/>
      <c r="D54" s="4"/>
      <c r="E54" s="9"/>
      <c r="G54" s="114"/>
      <c r="H54" s="1"/>
    </row>
    <row r="55" spans="1:8">
      <c r="A55" s="4"/>
      <c r="B55" s="4"/>
      <c r="C55" s="4"/>
      <c r="D55" s="4"/>
      <c r="E55" s="9"/>
      <c r="G55" s="114"/>
      <c r="H55" s="1"/>
    </row>
    <row r="56" spans="1:8">
      <c r="A56" s="4"/>
      <c r="B56" s="4"/>
      <c r="C56" s="4"/>
      <c r="D56" s="4"/>
      <c r="E56" s="9"/>
      <c r="G56" s="114"/>
      <c r="H56" s="1"/>
    </row>
    <row r="57" spans="1:8">
      <c r="A57" s="4"/>
      <c r="B57" s="4"/>
      <c r="C57" s="4"/>
      <c r="D57" s="4"/>
      <c r="E57" s="9"/>
      <c r="G57" s="4"/>
      <c r="H57" s="4"/>
    </row>
    <row r="58" spans="1:8">
      <c r="A58" s="4"/>
      <c r="B58" s="4"/>
      <c r="C58" s="4"/>
      <c r="D58" s="4"/>
      <c r="E58" s="9"/>
      <c r="G58" s="4"/>
      <c r="H58" s="4"/>
    </row>
    <row r="59" spans="1:8">
      <c r="A59" s="4"/>
      <c r="B59" s="4"/>
      <c r="C59" s="4"/>
      <c r="D59" s="4"/>
      <c r="E59" s="9"/>
      <c r="G59" s="4"/>
      <c r="H59" s="4"/>
    </row>
    <row r="60" spans="1:8">
      <c r="A60" s="4"/>
      <c r="B60" s="4"/>
      <c r="C60" s="4"/>
      <c r="D60" s="4"/>
      <c r="E60" s="9"/>
      <c r="G60" s="4"/>
      <c r="H60" s="4"/>
    </row>
    <row r="61" spans="1:8">
      <c r="A61" s="4"/>
      <c r="B61" s="4"/>
      <c r="C61" s="4"/>
      <c r="D61" s="4"/>
      <c r="E61" s="9"/>
      <c r="G61" s="4"/>
      <c r="H61" s="4"/>
    </row>
    <row r="62" spans="1:8">
      <c r="A62" s="4"/>
      <c r="B62" s="4"/>
      <c r="C62" s="4"/>
      <c r="D62" s="4"/>
      <c r="E62" s="9"/>
      <c r="G62" s="4"/>
      <c r="H62" s="4"/>
    </row>
    <row r="63" spans="1:8">
      <c r="A63" s="4"/>
      <c r="B63" s="4"/>
      <c r="C63" s="4"/>
      <c r="D63" s="4"/>
      <c r="E63" s="9"/>
      <c r="G63" s="4"/>
      <c r="H63" s="4"/>
    </row>
    <row r="64" spans="1:8">
      <c r="A64" s="4"/>
      <c r="B64" s="4"/>
      <c r="C64" s="4"/>
      <c r="D64" s="4"/>
      <c r="E64" s="9"/>
      <c r="G64" s="4"/>
      <c r="H64" s="4"/>
    </row>
    <row r="65" spans="1:8">
      <c r="A65" s="4"/>
      <c r="B65" s="4"/>
      <c r="C65" s="4"/>
      <c r="D65" s="4"/>
      <c r="E65" s="9"/>
      <c r="G65" s="4"/>
      <c r="H65" s="4"/>
    </row>
    <row r="66" spans="1:8">
      <c r="A66" s="4"/>
      <c r="B66" s="4"/>
      <c r="C66" s="4"/>
      <c r="D66" s="4"/>
      <c r="E66" s="9"/>
      <c r="G66" s="4"/>
      <c r="H66" s="4"/>
    </row>
    <row r="67" spans="1:8">
      <c r="A67" s="4"/>
      <c r="B67" s="4"/>
      <c r="C67" s="4"/>
      <c r="D67" s="4"/>
      <c r="E67" s="9"/>
      <c r="G67" s="4"/>
      <c r="H67" s="4"/>
    </row>
    <row r="68" spans="1:8">
      <c r="A68" s="4"/>
      <c r="B68" s="4"/>
      <c r="C68" s="4"/>
      <c r="D68" s="4"/>
      <c r="E68" s="9"/>
      <c r="G68" s="4"/>
      <c r="H68" s="4"/>
    </row>
    <row r="69" spans="1:8">
      <c r="A69" s="4"/>
      <c r="B69" s="4"/>
      <c r="C69" s="4"/>
      <c r="D69" s="4"/>
      <c r="E69" s="9"/>
      <c r="G69" s="4"/>
      <c r="H69" s="4"/>
    </row>
    <row r="70" spans="1:8">
      <c r="A70" s="4"/>
      <c r="B70" s="4"/>
      <c r="C70" s="4"/>
      <c r="D70" s="4"/>
      <c r="E70" s="9"/>
      <c r="G70" s="4"/>
      <c r="H70" s="4"/>
    </row>
    <row r="71" spans="1:8">
      <c r="A71" s="4"/>
      <c r="B71" s="4"/>
      <c r="C71" s="4"/>
      <c r="D71" s="4"/>
      <c r="E71" s="9"/>
      <c r="G71" s="4"/>
      <c r="H71" s="4"/>
    </row>
    <row r="72" spans="1:8">
      <c r="A72" s="4"/>
      <c r="B72" s="4"/>
      <c r="C72" s="4"/>
      <c r="D72" s="4"/>
      <c r="E72" s="9"/>
      <c r="G72" s="4"/>
      <c r="H72" s="4"/>
    </row>
    <row r="73" spans="1:8">
      <c r="A73" s="4"/>
      <c r="B73" s="4"/>
      <c r="C73" s="4"/>
      <c r="D73" s="4"/>
      <c r="E73" s="9"/>
      <c r="G73" s="4"/>
      <c r="H73" s="4"/>
    </row>
    <row r="74" spans="1:8">
      <c r="A74" s="4"/>
      <c r="B74" s="4"/>
      <c r="C74" s="4"/>
      <c r="D74" s="4"/>
      <c r="E74" s="9"/>
      <c r="G74" s="4"/>
      <c r="H74" s="4"/>
    </row>
    <row r="75" spans="1:8">
      <c r="A75" s="4"/>
      <c r="B75" s="4"/>
      <c r="C75" s="4"/>
      <c r="D75" s="4"/>
      <c r="E75" s="9"/>
      <c r="G75" s="4"/>
      <c r="H75" s="4"/>
    </row>
    <row r="76" spans="1:8">
      <c r="A76" s="4"/>
      <c r="B76" s="4"/>
      <c r="C76" s="4"/>
      <c r="D76" s="4"/>
      <c r="E76" s="9"/>
      <c r="G76" s="4"/>
      <c r="H76" s="4"/>
    </row>
    <row r="77" spans="1:8">
      <c r="A77" s="4"/>
      <c r="B77" s="4"/>
      <c r="C77" s="4"/>
      <c r="D77" s="4"/>
      <c r="E77" s="9"/>
      <c r="G77" s="4"/>
      <c r="H77" s="4"/>
    </row>
    <row r="78" spans="1:8">
      <c r="A78" s="4"/>
      <c r="B78" s="4"/>
      <c r="C78" s="4"/>
      <c r="D78" s="4"/>
      <c r="E78" s="9"/>
      <c r="G78" s="4"/>
      <c r="H78" s="4"/>
    </row>
    <row r="79" spans="1:8">
      <c r="A79" s="4"/>
      <c r="B79" s="4"/>
      <c r="C79" s="4"/>
      <c r="D79" s="4"/>
      <c r="E79" s="9"/>
      <c r="G79" s="4"/>
      <c r="H79" s="4"/>
    </row>
    <row r="80" spans="1:8">
      <c r="A80" s="4"/>
      <c r="B80" s="4"/>
      <c r="C80" s="4"/>
      <c r="D80" s="4"/>
      <c r="E80" s="9"/>
      <c r="G80" s="4"/>
      <c r="H80" s="4"/>
    </row>
    <row r="81" spans="1:8">
      <c r="A81" s="4"/>
      <c r="B81" s="4"/>
      <c r="C81" s="4"/>
      <c r="D81" s="4"/>
      <c r="E81" s="9"/>
      <c r="G81" s="4"/>
      <c r="H81" s="4"/>
    </row>
    <row r="82" spans="1:8">
      <c r="A82" s="4"/>
      <c r="B82" s="4"/>
      <c r="C82" s="4"/>
      <c r="D82" s="4"/>
      <c r="E82" s="9"/>
      <c r="G82" s="4"/>
      <c r="H82" s="4"/>
    </row>
    <row r="83" spans="1:8">
      <c r="A83" s="4"/>
      <c r="B83" s="4"/>
      <c r="C83" s="4"/>
      <c r="D83" s="4"/>
      <c r="E83" s="9"/>
      <c r="G83" s="4"/>
      <c r="H83" s="4"/>
    </row>
    <row r="84" spans="1:8">
      <c r="A84" s="4"/>
      <c r="B84" s="4"/>
      <c r="C84" s="4"/>
      <c r="D84" s="4"/>
      <c r="E84" s="9"/>
      <c r="G84" s="4"/>
      <c r="H84" s="4"/>
    </row>
    <row r="85" spans="1:8">
      <c r="A85" s="4"/>
      <c r="B85" s="4"/>
      <c r="C85" s="4"/>
      <c r="D85" s="4"/>
      <c r="E85" s="9"/>
      <c r="G85" s="4"/>
      <c r="H85" s="4"/>
    </row>
    <row r="86" spans="1:8">
      <c r="A86" s="4"/>
      <c r="B86" s="4"/>
      <c r="C86" s="4"/>
      <c r="D86" s="4"/>
      <c r="E86" s="9"/>
      <c r="G86" s="4"/>
      <c r="H86" s="4"/>
    </row>
    <row r="87" spans="1:8">
      <c r="A87" s="4"/>
      <c r="B87" s="4"/>
      <c r="C87" s="4"/>
      <c r="D87" s="4"/>
      <c r="E87" s="9"/>
      <c r="G87" s="4"/>
      <c r="H87" s="4"/>
    </row>
    <row r="88" spans="1:8">
      <c r="A88" s="4"/>
      <c r="B88" s="4"/>
      <c r="C88" s="4"/>
      <c r="D88" s="4"/>
      <c r="E88" s="9"/>
      <c r="G88" s="4"/>
      <c r="H88" s="4"/>
    </row>
    <row r="89" spans="1:8">
      <c r="A89" s="4"/>
      <c r="B89" s="4"/>
      <c r="C89" s="4"/>
      <c r="D89" s="4"/>
      <c r="E89" s="9"/>
      <c r="G89" s="4"/>
      <c r="H89" s="4"/>
    </row>
    <row r="90" spans="1:8">
      <c r="A90" s="4"/>
      <c r="B90" s="4"/>
      <c r="C90" s="4"/>
      <c r="D90" s="4"/>
      <c r="E90" s="9"/>
      <c r="G90" s="4"/>
      <c r="H90" s="4"/>
    </row>
    <row r="91" spans="1:8">
      <c r="A91" s="4"/>
      <c r="B91" s="4"/>
      <c r="C91" s="4"/>
      <c r="D91" s="4"/>
      <c r="E91" s="9"/>
      <c r="G91" s="4"/>
      <c r="H91" s="4"/>
    </row>
    <row r="92" spans="1:8">
      <c r="A92" s="4"/>
      <c r="B92" s="4"/>
      <c r="C92" s="4"/>
      <c r="D92" s="4"/>
      <c r="E92" s="9"/>
      <c r="G92" s="4"/>
      <c r="H92" s="4"/>
    </row>
    <row r="93" spans="1:8">
      <c r="G93" s="4"/>
      <c r="H93" s="4"/>
    </row>
    <row r="94" spans="1:8">
      <c r="G94" s="4"/>
      <c r="H94" s="4"/>
    </row>
    <row r="95" spans="1:8">
      <c r="G95" s="4"/>
      <c r="H95" s="4"/>
    </row>
    <row r="96" spans="1:8">
      <c r="G96" s="4"/>
      <c r="H96" s="4"/>
    </row>
    <row r="97" spans="7:8">
      <c r="G97" s="4"/>
      <c r="H97" s="4"/>
    </row>
  </sheetData>
  <autoFilter ref="A1:E41" xr:uid="{8670B7E0-8F16-401D-A5BB-4FB1B9E086FC}"/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0F06-7349-456E-9CA5-9B103A6F42C3}">
  <dimension ref="A1:M115"/>
  <sheetViews>
    <sheetView workbookViewId="0"/>
  </sheetViews>
  <sheetFormatPr defaultRowHeight="18.75"/>
  <cols>
    <col min="1" max="1" width="9.125" style="120" bestFit="1" customWidth="1"/>
    <col min="2" max="2" width="13" style="120" bestFit="1" customWidth="1"/>
    <col min="3" max="4" width="9.375" style="120" bestFit="1" customWidth="1"/>
    <col min="5" max="5" width="7.125" style="120" bestFit="1" customWidth="1"/>
    <col min="6" max="7" width="9.375" style="120" bestFit="1" customWidth="1"/>
    <col min="8" max="8" width="11" style="120" bestFit="1" customWidth="1"/>
    <col min="9" max="9" width="10.875" style="120" bestFit="1" customWidth="1"/>
    <col min="10" max="10" width="12" style="120" customWidth="1"/>
    <col min="11" max="11" width="13.875" style="120" customWidth="1"/>
    <col min="12" max="13" width="9.125" style="120" bestFit="1" customWidth="1"/>
    <col min="14" max="16384" width="9" style="120"/>
  </cols>
  <sheetData>
    <row r="1" spans="1:13">
      <c r="F1" s="121"/>
      <c r="H1" s="122"/>
      <c r="K1" s="123"/>
      <c r="L1" s="120" t="s">
        <v>79</v>
      </c>
      <c r="M1" s="120" t="s">
        <v>84</v>
      </c>
    </row>
    <row r="2" spans="1:13">
      <c r="A2" s="124"/>
      <c r="B2" s="243" t="s">
        <v>2</v>
      </c>
      <c r="C2" s="239" t="s">
        <v>31</v>
      </c>
      <c r="D2" s="239" t="s">
        <v>32</v>
      </c>
      <c r="E2" s="245" t="s">
        <v>135</v>
      </c>
      <c r="F2" s="239" t="s">
        <v>106</v>
      </c>
      <c r="G2" s="239" t="s">
        <v>107</v>
      </c>
      <c r="H2" s="235" t="s">
        <v>134</v>
      </c>
      <c r="I2" s="237" t="s">
        <v>3</v>
      </c>
      <c r="J2" s="239" t="s">
        <v>33</v>
      </c>
      <c r="K2" s="241" t="s">
        <v>140</v>
      </c>
      <c r="L2" s="2">
        <v>4.1666666666666664E-2</v>
      </c>
      <c r="M2" s="125">
        <v>7.75</v>
      </c>
    </row>
    <row r="3" spans="1:13">
      <c r="A3" s="124"/>
      <c r="B3" s="244"/>
      <c r="C3" s="240"/>
      <c r="D3" s="240"/>
      <c r="E3" s="246"/>
      <c r="F3" s="240"/>
      <c r="G3" s="240"/>
      <c r="H3" s="236"/>
      <c r="I3" s="238"/>
      <c r="J3" s="240"/>
      <c r="K3" s="242"/>
      <c r="L3" s="2"/>
      <c r="M3" s="125"/>
    </row>
    <row r="4" spans="1:13">
      <c r="A4" s="124">
        <v>1</v>
      </c>
      <c r="B4" s="126" t="s">
        <v>5</v>
      </c>
      <c r="C4" s="127" t="s">
        <v>34</v>
      </c>
      <c r="D4" s="127" t="s">
        <v>34</v>
      </c>
      <c r="E4" s="128"/>
      <c r="F4" s="129" t="s">
        <v>66</v>
      </c>
      <c r="G4" s="129" t="s">
        <v>66</v>
      </c>
      <c r="H4" s="128" t="s">
        <v>66</v>
      </c>
      <c r="I4" s="130">
        <v>0</v>
      </c>
      <c r="J4" s="131">
        <f t="shared" ref="J4:J77" si="0">I4*24</f>
        <v>0</v>
      </c>
      <c r="K4" s="132">
        <v>0</v>
      </c>
    </row>
    <row r="5" spans="1:13">
      <c r="A5" s="124">
        <v>2</v>
      </c>
      <c r="B5" s="126" t="s">
        <v>121</v>
      </c>
      <c r="C5" s="127" t="s">
        <v>122</v>
      </c>
      <c r="D5" s="127" t="s">
        <v>122</v>
      </c>
      <c r="E5" s="128"/>
      <c r="F5" s="129" t="s">
        <v>66</v>
      </c>
      <c r="G5" s="129" t="s">
        <v>66</v>
      </c>
      <c r="H5" s="128" t="s">
        <v>66</v>
      </c>
      <c r="I5" s="130">
        <v>0</v>
      </c>
      <c r="J5" s="131">
        <f t="shared" si="0"/>
        <v>0</v>
      </c>
      <c r="K5" s="132">
        <v>-7.75</v>
      </c>
    </row>
    <row r="6" spans="1:13">
      <c r="A6" s="124">
        <v>3</v>
      </c>
      <c r="B6" s="126" t="s">
        <v>11</v>
      </c>
      <c r="C6" s="129">
        <v>0.29166666666666669</v>
      </c>
      <c r="D6" s="129">
        <v>0.5</v>
      </c>
      <c r="E6" s="128">
        <v>0.49652777777777773</v>
      </c>
      <c r="F6" s="129" t="s">
        <v>66</v>
      </c>
      <c r="G6" s="129" t="s">
        <v>66</v>
      </c>
      <c r="H6" s="128" t="s">
        <v>66</v>
      </c>
      <c r="I6" s="130">
        <f>D6-C6</f>
        <v>0.20833333333333331</v>
      </c>
      <c r="J6" s="131">
        <f t="shared" si="0"/>
        <v>5</v>
      </c>
      <c r="K6" s="132">
        <f>J6-$M$2</f>
        <v>-2.75</v>
      </c>
    </row>
    <row r="7" spans="1:13">
      <c r="A7" s="124">
        <v>4</v>
      </c>
      <c r="B7" s="126" t="s">
        <v>76</v>
      </c>
      <c r="C7" s="129">
        <v>0.29166666666666669</v>
      </c>
      <c r="D7" s="129">
        <v>0.54166666666666696</v>
      </c>
      <c r="E7" s="128">
        <v>0.53819444444444442</v>
      </c>
      <c r="F7" s="129" t="s">
        <v>66</v>
      </c>
      <c r="G7" s="129" t="s">
        <v>66</v>
      </c>
      <c r="H7" s="128" t="s">
        <v>66</v>
      </c>
      <c r="I7" s="130">
        <f>D7-C7</f>
        <v>0.25000000000000028</v>
      </c>
      <c r="J7" s="131">
        <f t="shared" si="0"/>
        <v>6.0000000000000071</v>
      </c>
      <c r="K7" s="132">
        <f t="shared" ref="K7:K70" si="1">J7-$M$2</f>
        <v>-1.7499999999999929</v>
      </c>
    </row>
    <row r="8" spans="1:13">
      <c r="A8" s="124">
        <v>5</v>
      </c>
      <c r="B8" s="126" t="s">
        <v>60</v>
      </c>
      <c r="C8" s="129">
        <v>0.29166666666666669</v>
      </c>
      <c r="D8" s="129">
        <v>0.58333333333333404</v>
      </c>
      <c r="E8" s="128">
        <v>0.57986111111111105</v>
      </c>
      <c r="F8" s="133">
        <v>0.5</v>
      </c>
      <c r="G8" s="133">
        <v>0.54166666666666663</v>
      </c>
      <c r="H8" s="134">
        <v>0.53819444444444442</v>
      </c>
      <c r="I8" s="130">
        <f>D8-C8-$L$2</f>
        <v>0.25000000000000067</v>
      </c>
      <c r="J8" s="131">
        <f t="shared" si="0"/>
        <v>6.000000000000016</v>
      </c>
      <c r="K8" s="132">
        <f t="shared" si="1"/>
        <v>-1.749999999999984</v>
      </c>
      <c r="L8" s="135"/>
    </row>
    <row r="9" spans="1:13">
      <c r="A9" s="124">
        <v>6</v>
      </c>
      <c r="B9" s="126" t="s">
        <v>61</v>
      </c>
      <c r="C9" s="129">
        <v>0.29166666666666669</v>
      </c>
      <c r="D9" s="129">
        <v>0.625</v>
      </c>
      <c r="E9" s="128">
        <v>0.62152777777777779</v>
      </c>
      <c r="F9" s="133">
        <v>0.5</v>
      </c>
      <c r="G9" s="133">
        <v>0.54166666666666663</v>
      </c>
      <c r="H9" s="134">
        <v>0.53819444444444442</v>
      </c>
      <c r="I9" s="130">
        <f>D9-C9-$L$2</f>
        <v>0.29166666666666663</v>
      </c>
      <c r="J9" s="131">
        <f t="shared" si="0"/>
        <v>6.9999999999999991</v>
      </c>
      <c r="K9" s="132">
        <f t="shared" si="1"/>
        <v>-0.75000000000000089</v>
      </c>
    </row>
    <row r="10" spans="1:13">
      <c r="A10" s="124">
        <v>7</v>
      </c>
      <c r="B10" s="126" t="s">
        <v>62</v>
      </c>
      <c r="C10" s="129">
        <v>0.29166666666666669</v>
      </c>
      <c r="D10" s="129">
        <v>0.66666666666666663</v>
      </c>
      <c r="E10" s="128">
        <v>0.66319444444444442</v>
      </c>
      <c r="F10" s="133">
        <v>0.5</v>
      </c>
      <c r="G10" s="133">
        <v>0.54166666666666663</v>
      </c>
      <c r="H10" s="134">
        <v>0.53819444444444442</v>
      </c>
      <c r="I10" s="130">
        <f t="shared" ref="I10:I19" si="2">D10-C10-$L$2</f>
        <v>0.33333333333333326</v>
      </c>
      <c r="J10" s="131">
        <f t="shared" si="0"/>
        <v>7.9999999999999982</v>
      </c>
      <c r="K10" s="132">
        <f t="shared" si="1"/>
        <v>0.24999999999999822</v>
      </c>
    </row>
    <row r="11" spans="1:13">
      <c r="A11" s="124">
        <v>8</v>
      </c>
      <c r="B11" s="126" t="s">
        <v>63</v>
      </c>
      <c r="C11" s="129">
        <v>0.29166666666666669</v>
      </c>
      <c r="D11" s="129">
        <v>0.70833333333333337</v>
      </c>
      <c r="E11" s="128">
        <v>0.70486111111111116</v>
      </c>
      <c r="F11" s="133">
        <v>0.5</v>
      </c>
      <c r="G11" s="133">
        <v>0.54166666666666663</v>
      </c>
      <c r="H11" s="134">
        <v>0.53819444444444442</v>
      </c>
      <c r="I11" s="130">
        <f t="shared" si="2"/>
        <v>0.375</v>
      </c>
      <c r="J11" s="131">
        <f t="shared" si="0"/>
        <v>9</v>
      </c>
      <c r="K11" s="132">
        <f t="shared" si="1"/>
        <v>1.25</v>
      </c>
    </row>
    <row r="12" spans="1:13">
      <c r="A12" s="124">
        <v>9</v>
      </c>
      <c r="B12" s="126" t="s">
        <v>64</v>
      </c>
      <c r="C12" s="129">
        <v>0.29166666666666669</v>
      </c>
      <c r="D12" s="129">
        <v>0.71875</v>
      </c>
      <c r="E12" s="128">
        <v>0.71527777777777779</v>
      </c>
      <c r="F12" s="133">
        <v>0.5</v>
      </c>
      <c r="G12" s="133">
        <v>0.54166666666666663</v>
      </c>
      <c r="H12" s="134">
        <v>0.53819444444444442</v>
      </c>
      <c r="I12" s="130">
        <f t="shared" si="2"/>
        <v>0.38541666666666663</v>
      </c>
      <c r="J12" s="131">
        <f t="shared" si="0"/>
        <v>9.25</v>
      </c>
      <c r="K12" s="132">
        <f t="shared" si="1"/>
        <v>1.5</v>
      </c>
    </row>
    <row r="13" spans="1:13">
      <c r="A13" s="124">
        <v>10</v>
      </c>
      <c r="B13" s="126" t="s">
        <v>65</v>
      </c>
      <c r="C13" s="129">
        <v>0.29166666666666669</v>
      </c>
      <c r="D13" s="129">
        <v>0.72916666666666663</v>
      </c>
      <c r="E13" s="128">
        <v>0.72569444444444453</v>
      </c>
      <c r="F13" s="133">
        <v>0.5</v>
      </c>
      <c r="G13" s="133">
        <v>0.54166666666666663</v>
      </c>
      <c r="H13" s="134">
        <v>0.53819444444444442</v>
      </c>
      <c r="I13" s="130">
        <f t="shared" si="2"/>
        <v>0.39583333333333326</v>
      </c>
      <c r="J13" s="131">
        <f t="shared" si="0"/>
        <v>9.4999999999999982</v>
      </c>
      <c r="K13" s="132">
        <f t="shared" si="1"/>
        <v>1.7499999999999982</v>
      </c>
    </row>
    <row r="14" spans="1:13">
      <c r="A14" s="124">
        <v>11</v>
      </c>
      <c r="B14" s="126" t="s">
        <v>71</v>
      </c>
      <c r="C14" s="129">
        <v>0.29166666666666669</v>
      </c>
      <c r="D14" s="129">
        <v>0.75</v>
      </c>
      <c r="E14" s="128">
        <v>0.74652777777777779</v>
      </c>
      <c r="F14" s="133">
        <v>0.5</v>
      </c>
      <c r="G14" s="133">
        <v>0.54166666666666663</v>
      </c>
      <c r="H14" s="134">
        <v>0.53819444444444442</v>
      </c>
      <c r="I14" s="130">
        <f t="shared" si="2"/>
        <v>0.41666666666666663</v>
      </c>
      <c r="J14" s="131">
        <f t="shared" si="0"/>
        <v>10</v>
      </c>
      <c r="K14" s="132">
        <f t="shared" si="1"/>
        <v>2.25</v>
      </c>
    </row>
    <row r="15" spans="1:13">
      <c r="A15" s="124">
        <v>12</v>
      </c>
      <c r="B15" s="126" t="s">
        <v>77</v>
      </c>
      <c r="C15" s="129">
        <v>0.29166666666666669</v>
      </c>
      <c r="D15" s="129">
        <v>0.76041666666666663</v>
      </c>
      <c r="E15" s="128">
        <v>0.75694444444444453</v>
      </c>
      <c r="F15" s="133">
        <v>0.5</v>
      </c>
      <c r="G15" s="133">
        <v>0.54166666666666663</v>
      </c>
      <c r="H15" s="134">
        <v>0.53819444444444442</v>
      </c>
      <c r="I15" s="130">
        <f t="shared" si="2"/>
        <v>0.42708333333333326</v>
      </c>
      <c r="J15" s="131">
        <f t="shared" si="0"/>
        <v>10.249999999999998</v>
      </c>
      <c r="K15" s="132">
        <f t="shared" si="1"/>
        <v>2.4999999999999982</v>
      </c>
    </row>
    <row r="16" spans="1:13">
      <c r="A16" s="124">
        <v>13</v>
      </c>
      <c r="B16" s="126" t="s">
        <v>86</v>
      </c>
      <c r="C16" s="129">
        <v>0.29166666666666669</v>
      </c>
      <c r="D16" s="129">
        <v>0.77083333333333337</v>
      </c>
      <c r="E16" s="128">
        <v>0.76736111111111116</v>
      </c>
      <c r="F16" s="133">
        <v>0.5</v>
      </c>
      <c r="G16" s="133">
        <v>0.54166666666666663</v>
      </c>
      <c r="H16" s="134">
        <v>0.53819444444444442</v>
      </c>
      <c r="I16" s="130">
        <f t="shared" si="2"/>
        <v>0.4375</v>
      </c>
      <c r="J16" s="131">
        <f t="shared" si="0"/>
        <v>10.5</v>
      </c>
      <c r="K16" s="132">
        <f t="shared" si="1"/>
        <v>2.75</v>
      </c>
    </row>
    <row r="17" spans="1:11">
      <c r="A17" s="124">
        <v>14</v>
      </c>
      <c r="B17" s="126" t="s">
        <v>154</v>
      </c>
      <c r="C17" s="129">
        <v>0.29166666666666669</v>
      </c>
      <c r="D17" s="129">
        <v>0.79166666666666663</v>
      </c>
      <c r="E17" s="128">
        <v>0.78819444444444453</v>
      </c>
      <c r="F17" s="133">
        <v>0.5</v>
      </c>
      <c r="G17" s="133">
        <v>0.54166666666666663</v>
      </c>
      <c r="H17" s="134">
        <v>0.53819444444444442</v>
      </c>
      <c r="I17" s="130">
        <f t="shared" si="2"/>
        <v>0.45833333333333326</v>
      </c>
      <c r="J17" s="131">
        <f t="shared" si="0"/>
        <v>10.999999999999998</v>
      </c>
      <c r="K17" s="132">
        <f t="shared" si="1"/>
        <v>3.2499999999999982</v>
      </c>
    </row>
    <row r="18" spans="1:11">
      <c r="A18" s="124">
        <v>15</v>
      </c>
      <c r="B18" s="126" t="s">
        <v>155</v>
      </c>
      <c r="C18" s="129">
        <v>0.29166666666666669</v>
      </c>
      <c r="D18" s="129">
        <v>0.83333333333333337</v>
      </c>
      <c r="E18" s="128">
        <v>0.82986111111111116</v>
      </c>
      <c r="F18" s="133">
        <v>0.5</v>
      </c>
      <c r="G18" s="133">
        <v>0.54166666666666663</v>
      </c>
      <c r="H18" s="134">
        <v>0.53819444444444442</v>
      </c>
      <c r="I18" s="130">
        <f t="shared" si="2"/>
        <v>0.50000000000000011</v>
      </c>
      <c r="J18" s="131">
        <f t="shared" si="0"/>
        <v>12.000000000000004</v>
      </c>
      <c r="K18" s="132">
        <f t="shared" si="1"/>
        <v>4.2500000000000036</v>
      </c>
    </row>
    <row r="19" spans="1:11">
      <c r="A19" s="124">
        <v>16</v>
      </c>
      <c r="B19" s="126" t="s">
        <v>156</v>
      </c>
      <c r="C19" s="129">
        <v>0.29166666666666669</v>
      </c>
      <c r="D19" s="129">
        <v>0.875</v>
      </c>
      <c r="E19" s="128">
        <v>0.87152777777777779</v>
      </c>
      <c r="F19" s="133">
        <v>0.5</v>
      </c>
      <c r="G19" s="133">
        <v>0.54166666666666663</v>
      </c>
      <c r="H19" s="134">
        <v>0.53819444444444442</v>
      </c>
      <c r="I19" s="130">
        <f t="shared" si="2"/>
        <v>0.54166666666666663</v>
      </c>
      <c r="J19" s="131">
        <f t="shared" si="0"/>
        <v>13</v>
      </c>
      <c r="K19" s="132">
        <f t="shared" si="1"/>
        <v>5.25</v>
      </c>
    </row>
    <row r="20" spans="1:11">
      <c r="A20" s="124">
        <v>17</v>
      </c>
      <c r="B20" s="126" t="s">
        <v>12</v>
      </c>
      <c r="C20" s="129">
        <v>0.3125</v>
      </c>
      <c r="D20" s="129">
        <v>0.5</v>
      </c>
      <c r="E20" s="128">
        <v>0.49652777777777773</v>
      </c>
      <c r="F20" s="129" t="s">
        <v>66</v>
      </c>
      <c r="G20" s="129" t="s">
        <v>66</v>
      </c>
      <c r="H20" s="128" t="s">
        <v>66</v>
      </c>
      <c r="I20" s="130">
        <f>D20-C20</f>
        <v>0.1875</v>
      </c>
      <c r="J20" s="131">
        <f t="shared" si="0"/>
        <v>4.5</v>
      </c>
      <c r="K20" s="132">
        <f t="shared" si="1"/>
        <v>-3.25</v>
      </c>
    </row>
    <row r="21" spans="1:11">
      <c r="A21" s="124">
        <v>18</v>
      </c>
      <c r="B21" s="126" t="s">
        <v>74</v>
      </c>
      <c r="C21" s="129">
        <v>0.3125</v>
      </c>
      <c r="D21" s="129">
        <v>0.54166666666666696</v>
      </c>
      <c r="E21" s="128">
        <v>0.53819444444444442</v>
      </c>
      <c r="F21" s="129" t="s">
        <v>66</v>
      </c>
      <c r="G21" s="129" t="s">
        <v>66</v>
      </c>
      <c r="H21" s="128" t="s">
        <v>66</v>
      </c>
      <c r="I21" s="130">
        <f>D21-C21</f>
        <v>0.22916666666666696</v>
      </c>
      <c r="J21" s="131">
        <f t="shared" si="0"/>
        <v>5.5000000000000071</v>
      </c>
      <c r="K21" s="132">
        <f t="shared" si="1"/>
        <v>-2.2499999999999929</v>
      </c>
    </row>
    <row r="22" spans="1:11">
      <c r="A22" s="124">
        <v>19</v>
      </c>
      <c r="B22" s="126" t="s">
        <v>13</v>
      </c>
      <c r="C22" s="129">
        <v>0.3125</v>
      </c>
      <c r="D22" s="129">
        <v>0.58333333333333404</v>
      </c>
      <c r="E22" s="128">
        <v>0.57986111111111105</v>
      </c>
      <c r="F22" s="133">
        <v>0.5</v>
      </c>
      <c r="G22" s="133">
        <v>0.54166666666666663</v>
      </c>
      <c r="H22" s="134">
        <v>0.53819444444444442</v>
      </c>
      <c r="I22" s="130">
        <f>D22-C22-$L$2</f>
        <v>0.22916666666666738</v>
      </c>
      <c r="J22" s="131">
        <f t="shared" si="0"/>
        <v>5.5000000000000169</v>
      </c>
      <c r="K22" s="132">
        <f t="shared" si="1"/>
        <v>-2.2499999999999831</v>
      </c>
    </row>
    <row r="23" spans="1:11">
      <c r="A23" s="124">
        <v>20</v>
      </c>
      <c r="B23" s="126" t="s">
        <v>6</v>
      </c>
      <c r="C23" s="129">
        <v>0.3125</v>
      </c>
      <c r="D23" s="129">
        <v>0.625</v>
      </c>
      <c r="E23" s="128">
        <v>0.62152777777777779</v>
      </c>
      <c r="F23" s="133">
        <v>0.5</v>
      </c>
      <c r="G23" s="133">
        <v>0.54166666666666663</v>
      </c>
      <c r="H23" s="134">
        <v>0.53819444444444442</v>
      </c>
      <c r="I23" s="130">
        <f t="shared" ref="I23:I33" si="3">D23-C23-$L$2</f>
        <v>0.27083333333333331</v>
      </c>
      <c r="J23" s="131">
        <f t="shared" si="0"/>
        <v>6.5</v>
      </c>
      <c r="K23" s="132">
        <f t="shared" si="1"/>
        <v>-1.25</v>
      </c>
    </row>
    <row r="24" spans="1:11">
      <c r="A24" s="124">
        <v>21</v>
      </c>
      <c r="B24" s="126" t="s">
        <v>14</v>
      </c>
      <c r="C24" s="129">
        <v>0.3125</v>
      </c>
      <c r="D24" s="129">
        <v>0.66666666666666663</v>
      </c>
      <c r="E24" s="128">
        <v>0.66319444444444442</v>
      </c>
      <c r="F24" s="133">
        <v>0.5</v>
      </c>
      <c r="G24" s="133">
        <v>0.54166666666666663</v>
      </c>
      <c r="H24" s="134">
        <v>0.53819444444444442</v>
      </c>
      <c r="I24" s="130">
        <f t="shared" si="3"/>
        <v>0.31249999999999994</v>
      </c>
      <c r="J24" s="131">
        <f t="shared" si="0"/>
        <v>7.4999999999999982</v>
      </c>
      <c r="K24" s="132">
        <f t="shared" si="1"/>
        <v>-0.25000000000000178</v>
      </c>
    </row>
    <row r="25" spans="1:11">
      <c r="A25" s="124">
        <v>22</v>
      </c>
      <c r="B25" s="126" t="s">
        <v>10</v>
      </c>
      <c r="C25" s="129">
        <v>0.3125</v>
      </c>
      <c r="D25" s="129">
        <v>0.70833333333333337</v>
      </c>
      <c r="E25" s="128">
        <v>0.70486111111111116</v>
      </c>
      <c r="F25" s="133">
        <v>0.5</v>
      </c>
      <c r="G25" s="133">
        <v>0.54166666666666663</v>
      </c>
      <c r="H25" s="134">
        <v>0.53819444444444442</v>
      </c>
      <c r="I25" s="130">
        <f t="shared" si="3"/>
        <v>0.35416666666666669</v>
      </c>
      <c r="J25" s="131">
        <f t="shared" si="0"/>
        <v>8.5</v>
      </c>
      <c r="K25" s="132">
        <f t="shared" si="1"/>
        <v>0.75</v>
      </c>
    </row>
    <row r="26" spans="1:11">
      <c r="A26" s="124">
        <v>23</v>
      </c>
      <c r="B26" s="126" t="s">
        <v>15</v>
      </c>
      <c r="C26" s="129">
        <v>0.3125</v>
      </c>
      <c r="D26" s="129">
        <v>0.71875</v>
      </c>
      <c r="E26" s="128">
        <v>0.71527777777777779</v>
      </c>
      <c r="F26" s="133">
        <v>0.5</v>
      </c>
      <c r="G26" s="133">
        <v>0.54166666666666663</v>
      </c>
      <c r="H26" s="134">
        <v>0.53819444444444442</v>
      </c>
      <c r="I26" s="130">
        <f t="shared" si="3"/>
        <v>0.36458333333333331</v>
      </c>
      <c r="J26" s="131">
        <f t="shared" si="0"/>
        <v>8.75</v>
      </c>
      <c r="K26" s="132">
        <f t="shared" si="1"/>
        <v>1</v>
      </c>
    </row>
    <row r="27" spans="1:11">
      <c r="A27" s="124">
        <v>24</v>
      </c>
      <c r="B27" s="126" t="s">
        <v>8</v>
      </c>
      <c r="C27" s="129">
        <v>0.3125</v>
      </c>
      <c r="D27" s="129">
        <v>0.72916666666666663</v>
      </c>
      <c r="E27" s="128">
        <v>0.72569444444444453</v>
      </c>
      <c r="F27" s="133">
        <v>0.5</v>
      </c>
      <c r="G27" s="133">
        <v>0.54166666666666663</v>
      </c>
      <c r="H27" s="134">
        <v>0.53819444444444442</v>
      </c>
      <c r="I27" s="130">
        <f t="shared" si="3"/>
        <v>0.37499999999999994</v>
      </c>
      <c r="J27" s="131">
        <f t="shared" si="0"/>
        <v>8.9999999999999982</v>
      </c>
      <c r="K27" s="132">
        <f t="shared" si="1"/>
        <v>1.2499999999999982</v>
      </c>
    </row>
    <row r="28" spans="1:11">
      <c r="A28" s="124">
        <v>25</v>
      </c>
      <c r="B28" s="126" t="s">
        <v>72</v>
      </c>
      <c r="C28" s="129">
        <v>0.3125</v>
      </c>
      <c r="D28" s="129">
        <v>0.75</v>
      </c>
      <c r="E28" s="128">
        <v>0.74652777777777779</v>
      </c>
      <c r="F28" s="133">
        <v>0.5</v>
      </c>
      <c r="G28" s="133">
        <v>0.54166666666666663</v>
      </c>
      <c r="H28" s="134">
        <v>0.53819444444444442</v>
      </c>
      <c r="I28" s="130">
        <f t="shared" si="3"/>
        <v>0.39583333333333331</v>
      </c>
      <c r="J28" s="131">
        <f t="shared" si="0"/>
        <v>9.5</v>
      </c>
      <c r="K28" s="132">
        <f t="shared" si="1"/>
        <v>1.75</v>
      </c>
    </row>
    <row r="29" spans="1:11">
      <c r="A29" s="124">
        <v>26</v>
      </c>
      <c r="B29" s="126" t="s">
        <v>75</v>
      </c>
      <c r="C29" s="129">
        <v>0.3125</v>
      </c>
      <c r="D29" s="129">
        <v>0.76041666666666663</v>
      </c>
      <c r="E29" s="128">
        <v>0.75694444444444453</v>
      </c>
      <c r="F29" s="133">
        <v>0.5</v>
      </c>
      <c r="G29" s="133">
        <v>0.54166666666666663</v>
      </c>
      <c r="H29" s="134">
        <v>0.53819444444444442</v>
      </c>
      <c r="I29" s="130">
        <f t="shared" si="3"/>
        <v>0.40624999999999994</v>
      </c>
      <c r="J29" s="131">
        <f t="shared" si="0"/>
        <v>9.7499999999999982</v>
      </c>
      <c r="K29" s="132">
        <f t="shared" si="1"/>
        <v>1.9999999999999982</v>
      </c>
    </row>
    <row r="30" spans="1:11">
      <c r="A30" s="124">
        <v>27</v>
      </c>
      <c r="B30" s="126" t="s">
        <v>97</v>
      </c>
      <c r="C30" s="129">
        <v>0.3125</v>
      </c>
      <c r="D30" s="129">
        <v>0.77083333333333337</v>
      </c>
      <c r="E30" s="128">
        <v>0.76736111111111116</v>
      </c>
      <c r="F30" s="133">
        <v>0.5</v>
      </c>
      <c r="G30" s="133">
        <v>0.54166666666666663</v>
      </c>
      <c r="H30" s="134">
        <v>0.53819444444444442</v>
      </c>
      <c r="I30" s="130">
        <f t="shared" si="3"/>
        <v>0.41666666666666669</v>
      </c>
      <c r="J30" s="131">
        <f t="shared" si="0"/>
        <v>10</v>
      </c>
      <c r="K30" s="132">
        <f t="shared" si="1"/>
        <v>2.25</v>
      </c>
    </row>
    <row r="31" spans="1:11">
      <c r="A31" s="124">
        <v>28</v>
      </c>
      <c r="B31" s="126" t="s">
        <v>157</v>
      </c>
      <c r="C31" s="129">
        <v>0.3125</v>
      </c>
      <c r="D31" s="129">
        <v>0.79166666666666663</v>
      </c>
      <c r="E31" s="128">
        <v>0.78819444444444453</v>
      </c>
      <c r="F31" s="133">
        <v>0.5</v>
      </c>
      <c r="G31" s="133">
        <v>0.54166666666666663</v>
      </c>
      <c r="H31" s="134">
        <v>0.53819444444444442</v>
      </c>
      <c r="I31" s="130">
        <f t="shared" si="3"/>
        <v>0.43749999999999994</v>
      </c>
      <c r="J31" s="131">
        <f t="shared" si="0"/>
        <v>10.499999999999998</v>
      </c>
      <c r="K31" s="132">
        <f t="shared" si="1"/>
        <v>2.7499999999999982</v>
      </c>
    </row>
    <row r="32" spans="1:11">
      <c r="A32" s="124">
        <v>29</v>
      </c>
      <c r="B32" s="126" t="s">
        <v>165</v>
      </c>
      <c r="C32" s="129">
        <v>0.3125</v>
      </c>
      <c r="D32" s="129">
        <v>0.83333333333333337</v>
      </c>
      <c r="E32" s="128">
        <v>0.82986111111111116</v>
      </c>
      <c r="F32" s="133">
        <v>0.5</v>
      </c>
      <c r="G32" s="133">
        <v>0.54166666666666663</v>
      </c>
      <c r="H32" s="134">
        <v>0.53819444444444442</v>
      </c>
      <c r="I32" s="130">
        <f t="shared" si="3"/>
        <v>0.47916666666666669</v>
      </c>
      <c r="J32" s="131">
        <f t="shared" si="0"/>
        <v>11.5</v>
      </c>
      <c r="K32" s="132">
        <f t="shared" si="1"/>
        <v>3.75</v>
      </c>
    </row>
    <row r="33" spans="1:11">
      <c r="A33" s="124">
        <v>30</v>
      </c>
      <c r="B33" s="126" t="s">
        <v>166</v>
      </c>
      <c r="C33" s="129">
        <v>0.3125</v>
      </c>
      <c r="D33" s="129">
        <v>0.875</v>
      </c>
      <c r="E33" s="128">
        <v>0.87152777777777779</v>
      </c>
      <c r="F33" s="133">
        <v>0.5</v>
      </c>
      <c r="G33" s="133">
        <v>0.54166666666666663</v>
      </c>
      <c r="H33" s="134">
        <v>0.53819444444444442</v>
      </c>
      <c r="I33" s="130">
        <f t="shared" si="3"/>
        <v>0.52083333333333337</v>
      </c>
      <c r="J33" s="131">
        <f t="shared" si="0"/>
        <v>12.5</v>
      </c>
      <c r="K33" s="132">
        <f t="shared" si="1"/>
        <v>4.75</v>
      </c>
    </row>
    <row r="34" spans="1:11">
      <c r="A34" s="124">
        <v>31</v>
      </c>
      <c r="B34" s="126" t="s">
        <v>16</v>
      </c>
      <c r="C34" s="129">
        <v>0.33333333333333331</v>
      </c>
      <c r="D34" s="129">
        <v>0.5</v>
      </c>
      <c r="E34" s="128">
        <v>0.49652777777777773</v>
      </c>
      <c r="F34" s="129" t="s">
        <v>66</v>
      </c>
      <c r="G34" s="129" t="s">
        <v>66</v>
      </c>
      <c r="H34" s="128" t="s">
        <v>66</v>
      </c>
      <c r="I34" s="130">
        <f>D34-C34</f>
        <v>0.16666666666666669</v>
      </c>
      <c r="J34" s="131">
        <f t="shared" si="0"/>
        <v>4</v>
      </c>
      <c r="K34" s="132">
        <f t="shared" si="1"/>
        <v>-3.75</v>
      </c>
    </row>
    <row r="35" spans="1:11">
      <c r="A35" s="124">
        <v>32</v>
      </c>
      <c r="B35" s="126" t="s">
        <v>17</v>
      </c>
      <c r="C35" s="129">
        <v>0.33333333333333331</v>
      </c>
      <c r="D35" s="129">
        <v>0.54166666666666696</v>
      </c>
      <c r="E35" s="128">
        <v>0.53819444444444442</v>
      </c>
      <c r="F35" s="129" t="s">
        <v>66</v>
      </c>
      <c r="G35" s="129" t="s">
        <v>66</v>
      </c>
      <c r="H35" s="128" t="s">
        <v>66</v>
      </c>
      <c r="I35" s="130">
        <f>D35-C35</f>
        <v>0.20833333333333365</v>
      </c>
      <c r="J35" s="131">
        <f t="shared" si="0"/>
        <v>5.0000000000000071</v>
      </c>
      <c r="K35" s="132">
        <f t="shared" si="1"/>
        <v>-2.7499999999999929</v>
      </c>
    </row>
    <row r="36" spans="1:11">
      <c r="A36" s="124">
        <v>33</v>
      </c>
      <c r="B36" s="126" t="s">
        <v>18</v>
      </c>
      <c r="C36" s="129">
        <v>0.33333333333333331</v>
      </c>
      <c r="D36" s="129">
        <v>0.58333333333333404</v>
      </c>
      <c r="E36" s="128">
        <v>0.57986111111111105</v>
      </c>
      <c r="F36" s="129" t="s">
        <v>66</v>
      </c>
      <c r="G36" s="129" t="s">
        <v>66</v>
      </c>
      <c r="H36" s="128" t="s">
        <v>66</v>
      </c>
      <c r="I36" s="130">
        <f>D36-C36</f>
        <v>0.25000000000000072</v>
      </c>
      <c r="J36" s="131">
        <f t="shared" si="0"/>
        <v>6.0000000000000178</v>
      </c>
      <c r="K36" s="132">
        <f t="shared" si="1"/>
        <v>-1.7499999999999822</v>
      </c>
    </row>
    <row r="37" spans="1:11">
      <c r="A37" s="124">
        <v>34</v>
      </c>
      <c r="B37" s="126" t="s">
        <v>9</v>
      </c>
      <c r="C37" s="129">
        <v>0.33333333333333331</v>
      </c>
      <c r="D37" s="129">
        <v>0.625</v>
      </c>
      <c r="E37" s="128">
        <v>0.62152777777777779</v>
      </c>
      <c r="F37" s="133">
        <v>0.5</v>
      </c>
      <c r="G37" s="133">
        <v>0.54166666666666663</v>
      </c>
      <c r="H37" s="134">
        <v>0.53819444444444442</v>
      </c>
      <c r="I37" s="130">
        <f>D37-C37-$L$2</f>
        <v>0.25</v>
      </c>
      <c r="J37" s="131">
        <f t="shared" si="0"/>
        <v>6</v>
      </c>
      <c r="K37" s="132">
        <f t="shared" si="1"/>
        <v>-1.75</v>
      </c>
    </row>
    <row r="38" spans="1:11">
      <c r="A38" s="124">
        <v>35</v>
      </c>
      <c r="B38" s="126" t="s">
        <v>7</v>
      </c>
      <c r="C38" s="129">
        <v>0.33333333333333331</v>
      </c>
      <c r="D38" s="129">
        <v>0.66666666666666663</v>
      </c>
      <c r="E38" s="128">
        <v>0.66319444444444442</v>
      </c>
      <c r="F38" s="133">
        <v>0.5</v>
      </c>
      <c r="G38" s="133">
        <v>0.54166666666666663</v>
      </c>
      <c r="H38" s="134">
        <v>0.53819444444444442</v>
      </c>
      <c r="I38" s="130">
        <f t="shared" ref="I38:I46" si="4">D38-C38-$L$2</f>
        <v>0.29166666666666663</v>
      </c>
      <c r="J38" s="131">
        <f t="shared" si="0"/>
        <v>6.9999999999999991</v>
      </c>
      <c r="K38" s="132">
        <f t="shared" si="1"/>
        <v>-0.75000000000000089</v>
      </c>
    </row>
    <row r="39" spans="1:11">
      <c r="A39" s="124">
        <v>36</v>
      </c>
      <c r="B39" s="126" t="s">
        <v>19</v>
      </c>
      <c r="C39" s="129">
        <v>0.33333333333333331</v>
      </c>
      <c r="D39" s="129">
        <v>0.70833333333333337</v>
      </c>
      <c r="E39" s="128">
        <v>0.70486111111111116</v>
      </c>
      <c r="F39" s="133">
        <v>0.5</v>
      </c>
      <c r="G39" s="133">
        <v>0.54166666666666663</v>
      </c>
      <c r="H39" s="134">
        <v>0.53819444444444442</v>
      </c>
      <c r="I39" s="130">
        <f t="shared" si="4"/>
        <v>0.33333333333333337</v>
      </c>
      <c r="J39" s="131">
        <f t="shared" si="0"/>
        <v>8</v>
      </c>
      <c r="K39" s="132">
        <f t="shared" si="1"/>
        <v>0.25</v>
      </c>
    </row>
    <row r="40" spans="1:11">
      <c r="A40" s="124">
        <v>37</v>
      </c>
      <c r="B40" s="126" t="s">
        <v>20</v>
      </c>
      <c r="C40" s="129">
        <v>0.33333333333333331</v>
      </c>
      <c r="D40" s="129">
        <v>0.71875</v>
      </c>
      <c r="E40" s="128">
        <v>0.71527777777777779</v>
      </c>
      <c r="F40" s="133">
        <v>0.5</v>
      </c>
      <c r="G40" s="133">
        <v>0.54166666666666663</v>
      </c>
      <c r="H40" s="134">
        <v>0.53819444444444442</v>
      </c>
      <c r="I40" s="130">
        <f t="shared" si="4"/>
        <v>0.34375</v>
      </c>
      <c r="J40" s="131">
        <f t="shared" si="0"/>
        <v>8.25</v>
      </c>
      <c r="K40" s="132">
        <f t="shared" si="1"/>
        <v>0.5</v>
      </c>
    </row>
    <row r="41" spans="1:11">
      <c r="A41" s="124">
        <v>38</v>
      </c>
      <c r="B41" s="126" t="s">
        <v>21</v>
      </c>
      <c r="C41" s="129">
        <v>0.33333333333333331</v>
      </c>
      <c r="D41" s="129">
        <v>0.72916666666666663</v>
      </c>
      <c r="E41" s="128">
        <v>0.72569444444444453</v>
      </c>
      <c r="F41" s="133">
        <v>0.5</v>
      </c>
      <c r="G41" s="133">
        <v>0.54166666666666663</v>
      </c>
      <c r="H41" s="134">
        <v>0.53819444444444442</v>
      </c>
      <c r="I41" s="130">
        <f t="shared" si="4"/>
        <v>0.35416666666666663</v>
      </c>
      <c r="J41" s="131">
        <f t="shared" si="0"/>
        <v>8.5</v>
      </c>
      <c r="K41" s="132">
        <f t="shared" si="1"/>
        <v>0.75</v>
      </c>
    </row>
    <row r="42" spans="1:11">
      <c r="A42" s="124">
        <v>39</v>
      </c>
      <c r="B42" s="126" t="s">
        <v>22</v>
      </c>
      <c r="C42" s="129">
        <v>0.33333333333333331</v>
      </c>
      <c r="D42" s="129">
        <v>0.75</v>
      </c>
      <c r="E42" s="128">
        <v>0.74652777777777779</v>
      </c>
      <c r="F42" s="133">
        <v>0.5</v>
      </c>
      <c r="G42" s="133">
        <v>0.54166666666666663</v>
      </c>
      <c r="H42" s="134">
        <v>0.53819444444444442</v>
      </c>
      <c r="I42" s="130">
        <f t="shared" si="4"/>
        <v>0.375</v>
      </c>
      <c r="J42" s="131">
        <f t="shared" si="0"/>
        <v>9</v>
      </c>
      <c r="K42" s="132">
        <f t="shared" si="1"/>
        <v>1.25</v>
      </c>
    </row>
    <row r="43" spans="1:11">
      <c r="A43" s="124">
        <v>40</v>
      </c>
      <c r="B43" s="126" t="s">
        <v>23</v>
      </c>
      <c r="C43" s="129">
        <v>0.33333333333333331</v>
      </c>
      <c r="D43" s="129">
        <v>0.76041666666666663</v>
      </c>
      <c r="E43" s="128">
        <v>0.75694444444444453</v>
      </c>
      <c r="F43" s="133">
        <v>0.5</v>
      </c>
      <c r="G43" s="133">
        <v>0.54166666666666663</v>
      </c>
      <c r="H43" s="134">
        <v>0.53819444444444442</v>
      </c>
      <c r="I43" s="130">
        <f t="shared" si="4"/>
        <v>0.38541666666666663</v>
      </c>
      <c r="J43" s="131">
        <f t="shared" si="0"/>
        <v>9.25</v>
      </c>
      <c r="K43" s="132">
        <f t="shared" si="1"/>
        <v>1.5</v>
      </c>
    </row>
    <row r="44" spans="1:11">
      <c r="A44" s="124">
        <v>41</v>
      </c>
      <c r="B44" s="126" t="s">
        <v>24</v>
      </c>
      <c r="C44" s="129">
        <v>0.33333333333333331</v>
      </c>
      <c r="D44" s="129">
        <v>0.77083333333333337</v>
      </c>
      <c r="E44" s="128">
        <v>0.76736111111111116</v>
      </c>
      <c r="F44" s="133">
        <v>0.5</v>
      </c>
      <c r="G44" s="133">
        <v>0.54166666666666663</v>
      </c>
      <c r="H44" s="134">
        <v>0.53819444444444442</v>
      </c>
      <c r="I44" s="130">
        <f t="shared" si="4"/>
        <v>0.39583333333333337</v>
      </c>
      <c r="J44" s="131">
        <f t="shared" si="0"/>
        <v>9.5</v>
      </c>
      <c r="K44" s="132">
        <f t="shared" si="1"/>
        <v>1.75</v>
      </c>
    </row>
    <row r="45" spans="1:11">
      <c r="A45" s="124">
        <v>42</v>
      </c>
      <c r="B45" s="126" t="s">
        <v>158</v>
      </c>
      <c r="C45" s="129">
        <v>0.33333333333333331</v>
      </c>
      <c r="D45" s="129">
        <v>0.79166666666666663</v>
      </c>
      <c r="E45" s="128">
        <v>0.78819444444444453</v>
      </c>
      <c r="F45" s="133">
        <v>0.5</v>
      </c>
      <c r="G45" s="133">
        <v>0.54166666666666663</v>
      </c>
      <c r="H45" s="134">
        <v>0.53819444444444442</v>
      </c>
      <c r="I45" s="130">
        <f t="shared" si="4"/>
        <v>0.41666666666666663</v>
      </c>
      <c r="J45" s="131">
        <f t="shared" si="0"/>
        <v>10</v>
      </c>
      <c r="K45" s="132">
        <f t="shared" si="1"/>
        <v>2.25</v>
      </c>
    </row>
    <row r="46" spans="1:11">
      <c r="A46" s="124">
        <v>43</v>
      </c>
      <c r="B46" s="126" t="s">
        <v>167</v>
      </c>
      <c r="C46" s="129">
        <v>0.33333333333333331</v>
      </c>
      <c r="D46" s="129">
        <v>0.83333333333333337</v>
      </c>
      <c r="E46" s="128">
        <v>0.82986111111111116</v>
      </c>
      <c r="F46" s="133">
        <v>0.5</v>
      </c>
      <c r="G46" s="133">
        <v>0.54166666666666663</v>
      </c>
      <c r="H46" s="134">
        <v>0.53819444444444442</v>
      </c>
      <c r="I46" s="130">
        <f t="shared" si="4"/>
        <v>0.45833333333333331</v>
      </c>
      <c r="J46" s="131">
        <f t="shared" si="0"/>
        <v>11</v>
      </c>
      <c r="K46" s="132">
        <f t="shared" si="1"/>
        <v>3.25</v>
      </c>
    </row>
    <row r="47" spans="1:11">
      <c r="A47" s="124">
        <v>44</v>
      </c>
      <c r="B47" s="126" t="s">
        <v>168</v>
      </c>
      <c r="C47" s="129">
        <v>0.33333333333333331</v>
      </c>
      <c r="D47" s="129">
        <v>0.875</v>
      </c>
      <c r="E47" s="128">
        <v>0.87152777777777779</v>
      </c>
      <c r="F47" s="133">
        <v>0.5</v>
      </c>
      <c r="G47" s="133">
        <v>0.54166666666666663</v>
      </c>
      <c r="H47" s="134">
        <v>0.53819444444444442</v>
      </c>
      <c r="I47" s="130">
        <f>D47-C47-$L$2</f>
        <v>0.50000000000000011</v>
      </c>
      <c r="J47" s="131">
        <f t="shared" si="0"/>
        <v>12.000000000000004</v>
      </c>
      <c r="K47" s="132">
        <f t="shared" si="1"/>
        <v>4.2500000000000036</v>
      </c>
    </row>
    <row r="48" spans="1:11">
      <c r="A48" s="124">
        <v>45</v>
      </c>
      <c r="B48" s="126" t="s">
        <v>4</v>
      </c>
      <c r="C48" s="129">
        <v>0.35416666666666669</v>
      </c>
      <c r="D48" s="129">
        <v>0.5</v>
      </c>
      <c r="E48" s="128">
        <v>0.49652777777777773</v>
      </c>
      <c r="F48" s="129" t="s">
        <v>66</v>
      </c>
      <c r="G48" s="129" t="s">
        <v>66</v>
      </c>
      <c r="H48" s="128" t="s">
        <v>66</v>
      </c>
      <c r="I48" s="130">
        <f>D48-C48</f>
        <v>0.14583333333333331</v>
      </c>
      <c r="J48" s="131">
        <f t="shared" si="0"/>
        <v>3.4999999999999996</v>
      </c>
      <c r="K48" s="132">
        <f t="shared" si="1"/>
        <v>-4.25</v>
      </c>
    </row>
    <row r="49" spans="1:11">
      <c r="A49" s="124">
        <v>46</v>
      </c>
      <c r="B49" s="126" t="s">
        <v>35</v>
      </c>
      <c r="C49" s="129">
        <v>0.35416666666666669</v>
      </c>
      <c r="D49" s="129">
        <v>0.54166666666666696</v>
      </c>
      <c r="E49" s="128">
        <v>0.53819444444444442</v>
      </c>
      <c r="F49" s="129" t="s">
        <v>66</v>
      </c>
      <c r="G49" s="129" t="s">
        <v>66</v>
      </c>
      <c r="H49" s="128" t="s">
        <v>66</v>
      </c>
      <c r="I49" s="130">
        <f>D49-C49</f>
        <v>0.18750000000000028</v>
      </c>
      <c r="J49" s="131">
        <f t="shared" si="0"/>
        <v>4.5000000000000071</v>
      </c>
      <c r="K49" s="132">
        <f t="shared" si="1"/>
        <v>-3.2499999999999929</v>
      </c>
    </row>
    <row r="50" spans="1:11">
      <c r="A50" s="124">
        <v>47</v>
      </c>
      <c r="B50" s="126" t="s">
        <v>36</v>
      </c>
      <c r="C50" s="129">
        <v>0.35416666666666669</v>
      </c>
      <c r="D50" s="129">
        <v>0.58333333333333404</v>
      </c>
      <c r="E50" s="128">
        <v>0.57986111111111105</v>
      </c>
      <c r="F50" s="129" t="s">
        <v>66</v>
      </c>
      <c r="G50" s="129" t="s">
        <v>66</v>
      </c>
      <c r="H50" s="128" t="s">
        <v>66</v>
      </c>
      <c r="I50" s="130">
        <f>D50-C50</f>
        <v>0.22916666666666735</v>
      </c>
      <c r="J50" s="131">
        <f t="shared" si="0"/>
        <v>5.500000000000016</v>
      </c>
      <c r="K50" s="132">
        <f t="shared" si="1"/>
        <v>-2.249999999999984</v>
      </c>
    </row>
    <row r="51" spans="1:11">
      <c r="A51" s="124">
        <v>48</v>
      </c>
      <c r="B51" s="126" t="s">
        <v>37</v>
      </c>
      <c r="C51" s="129">
        <v>0.35416666666666669</v>
      </c>
      <c r="D51" s="129">
        <v>0.625</v>
      </c>
      <c r="E51" s="128">
        <v>0.62152777777777779</v>
      </c>
      <c r="F51" s="133">
        <v>0.5</v>
      </c>
      <c r="G51" s="133">
        <v>0.54166666666666663</v>
      </c>
      <c r="H51" s="134">
        <v>0.53819444444444442</v>
      </c>
      <c r="I51" s="130">
        <f>D51-C51-$L$2</f>
        <v>0.22916666666666666</v>
      </c>
      <c r="J51" s="131">
        <f t="shared" si="0"/>
        <v>5.5</v>
      </c>
      <c r="K51" s="132">
        <f t="shared" si="1"/>
        <v>-2.25</v>
      </c>
    </row>
    <row r="52" spans="1:11">
      <c r="A52" s="124">
        <v>49</v>
      </c>
      <c r="B52" s="126" t="s">
        <v>38</v>
      </c>
      <c r="C52" s="129">
        <v>0.35416666666666669</v>
      </c>
      <c r="D52" s="129">
        <v>0.66666666666666663</v>
      </c>
      <c r="E52" s="128">
        <v>0.66319444444444442</v>
      </c>
      <c r="F52" s="133">
        <v>0.5</v>
      </c>
      <c r="G52" s="133">
        <v>0.54166666666666663</v>
      </c>
      <c r="H52" s="134">
        <v>0.53819444444444442</v>
      </c>
      <c r="I52" s="130">
        <f t="shared" ref="I52:I61" si="5">D52-C52-$L$2</f>
        <v>0.27083333333333326</v>
      </c>
      <c r="J52" s="131">
        <f t="shared" si="0"/>
        <v>6.4999999999999982</v>
      </c>
      <c r="K52" s="132">
        <f t="shared" si="1"/>
        <v>-1.2500000000000018</v>
      </c>
    </row>
    <row r="53" spans="1:11">
      <c r="A53" s="124">
        <v>50</v>
      </c>
      <c r="B53" s="126" t="s">
        <v>39</v>
      </c>
      <c r="C53" s="129">
        <v>0.35416666666666669</v>
      </c>
      <c r="D53" s="129">
        <v>0.70833333333333337</v>
      </c>
      <c r="E53" s="128">
        <v>0.70486111111111116</v>
      </c>
      <c r="F53" s="133">
        <v>0.5</v>
      </c>
      <c r="G53" s="133">
        <v>0.54166666666666663</v>
      </c>
      <c r="H53" s="134">
        <v>0.53819444444444442</v>
      </c>
      <c r="I53" s="130">
        <f t="shared" si="5"/>
        <v>0.3125</v>
      </c>
      <c r="J53" s="131">
        <f t="shared" si="0"/>
        <v>7.5</v>
      </c>
      <c r="K53" s="132">
        <f t="shared" si="1"/>
        <v>-0.25</v>
      </c>
    </row>
    <row r="54" spans="1:11">
      <c r="A54" s="124">
        <v>51</v>
      </c>
      <c r="B54" s="126" t="s">
        <v>40</v>
      </c>
      <c r="C54" s="129">
        <v>0.35416666666666669</v>
      </c>
      <c r="D54" s="129">
        <v>0.71875</v>
      </c>
      <c r="E54" s="128">
        <v>0.71527777777777779</v>
      </c>
      <c r="F54" s="133">
        <v>0.5</v>
      </c>
      <c r="G54" s="133">
        <v>0.54166666666666663</v>
      </c>
      <c r="H54" s="134">
        <v>0.53819444444444442</v>
      </c>
      <c r="I54" s="130">
        <f t="shared" si="5"/>
        <v>0.32291666666666663</v>
      </c>
      <c r="J54" s="131">
        <f t="shared" si="0"/>
        <v>7.7499999999999991</v>
      </c>
      <c r="K54" s="132">
        <f t="shared" si="1"/>
        <v>0</v>
      </c>
    </row>
    <row r="55" spans="1:11">
      <c r="A55" s="124">
        <v>52</v>
      </c>
      <c r="B55" s="126" t="s">
        <v>41</v>
      </c>
      <c r="C55" s="129">
        <v>0.35416666666666669</v>
      </c>
      <c r="D55" s="129">
        <v>0.72916666666666663</v>
      </c>
      <c r="E55" s="128">
        <v>0.72569444444444453</v>
      </c>
      <c r="F55" s="133">
        <v>0.5</v>
      </c>
      <c r="G55" s="133">
        <v>0.54166666666666663</v>
      </c>
      <c r="H55" s="134">
        <v>0.53819444444444442</v>
      </c>
      <c r="I55" s="130">
        <f t="shared" si="5"/>
        <v>0.33333333333333326</v>
      </c>
      <c r="J55" s="131">
        <f t="shared" si="0"/>
        <v>7.9999999999999982</v>
      </c>
      <c r="K55" s="132">
        <f t="shared" si="1"/>
        <v>0.24999999999999822</v>
      </c>
    </row>
    <row r="56" spans="1:11">
      <c r="A56" s="124">
        <v>53</v>
      </c>
      <c r="B56" s="126" t="s">
        <v>42</v>
      </c>
      <c r="C56" s="129">
        <v>0.35416666666666669</v>
      </c>
      <c r="D56" s="129">
        <v>0.75</v>
      </c>
      <c r="E56" s="128">
        <v>0.74652777777777779</v>
      </c>
      <c r="F56" s="133">
        <v>0.5</v>
      </c>
      <c r="G56" s="133">
        <v>0.54166666666666663</v>
      </c>
      <c r="H56" s="134">
        <v>0.53819444444444442</v>
      </c>
      <c r="I56" s="130">
        <f t="shared" si="5"/>
        <v>0.35416666666666663</v>
      </c>
      <c r="J56" s="131">
        <f t="shared" si="0"/>
        <v>8.5</v>
      </c>
      <c r="K56" s="132">
        <f t="shared" si="1"/>
        <v>0.75</v>
      </c>
    </row>
    <row r="57" spans="1:11">
      <c r="A57" s="124">
        <v>54</v>
      </c>
      <c r="B57" s="126" t="s">
        <v>43</v>
      </c>
      <c r="C57" s="129">
        <v>0.35416666666666669</v>
      </c>
      <c r="D57" s="129">
        <v>0.76041666666666663</v>
      </c>
      <c r="E57" s="128">
        <v>0.75694444444444453</v>
      </c>
      <c r="F57" s="133">
        <v>0.5</v>
      </c>
      <c r="G57" s="133">
        <v>0.54166666666666663</v>
      </c>
      <c r="H57" s="134">
        <v>0.53819444444444442</v>
      </c>
      <c r="I57" s="130">
        <f t="shared" si="5"/>
        <v>0.36458333333333326</v>
      </c>
      <c r="J57" s="131">
        <f t="shared" si="0"/>
        <v>8.7499999999999982</v>
      </c>
      <c r="K57" s="132">
        <f t="shared" si="1"/>
        <v>0.99999999999999822</v>
      </c>
    </row>
    <row r="58" spans="1:11">
      <c r="A58" s="124">
        <v>55</v>
      </c>
      <c r="B58" s="126" t="s">
        <v>159</v>
      </c>
      <c r="C58" s="129">
        <v>0.35416666666666669</v>
      </c>
      <c r="D58" s="129">
        <v>0.77083333333333337</v>
      </c>
      <c r="E58" s="128">
        <v>0.76736111111111116</v>
      </c>
      <c r="F58" s="133">
        <v>0.5</v>
      </c>
      <c r="G58" s="133">
        <v>0.54166666666666663</v>
      </c>
      <c r="H58" s="134">
        <v>0.53819444444444442</v>
      </c>
      <c r="I58" s="130">
        <f t="shared" si="5"/>
        <v>0.375</v>
      </c>
      <c r="J58" s="131">
        <f t="shared" si="0"/>
        <v>9</v>
      </c>
      <c r="K58" s="132">
        <f t="shared" si="1"/>
        <v>1.25</v>
      </c>
    </row>
    <row r="59" spans="1:11">
      <c r="A59" s="124">
        <v>56</v>
      </c>
      <c r="B59" s="126" t="s">
        <v>160</v>
      </c>
      <c r="C59" s="129">
        <v>0.35416666666666669</v>
      </c>
      <c r="D59" s="129">
        <v>0.79166666666666663</v>
      </c>
      <c r="E59" s="128">
        <v>0.78819444444444453</v>
      </c>
      <c r="F59" s="133">
        <v>0.5</v>
      </c>
      <c r="G59" s="133">
        <v>0.54166666666666663</v>
      </c>
      <c r="H59" s="134">
        <v>0.53819444444444442</v>
      </c>
      <c r="I59" s="130">
        <f t="shared" si="5"/>
        <v>0.39583333333333326</v>
      </c>
      <c r="J59" s="131">
        <f t="shared" si="0"/>
        <v>9.4999999999999982</v>
      </c>
      <c r="K59" s="132">
        <f t="shared" si="1"/>
        <v>1.7499999999999982</v>
      </c>
    </row>
    <row r="60" spans="1:11">
      <c r="A60" s="124">
        <v>57</v>
      </c>
      <c r="B60" s="126" t="s">
        <v>169</v>
      </c>
      <c r="C60" s="129">
        <v>0.35416666666666669</v>
      </c>
      <c r="D60" s="129">
        <v>0.83333333333333337</v>
      </c>
      <c r="E60" s="128">
        <v>0.82986111111111116</v>
      </c>
      <c r="F60" s="133">
        <v>0.5</v>
      </c>
      <c r="G60" s="133">
        <v>0.54166666666666663</v>
      </c>
      <c r="H60" s="134">
        <v>0.53819444444444442</v>
      </c>
      <c r="I60" s="130">
        <f t="shared" si="5"/>
        <v>0.4375</v>
      </c>
      <c r="J60" s="131">
        <f t="shared" si="0"/>
        <v>10.5</v>
      </c>
      <c r="K60" s="132">
        <f t="shared" si="1"/>
        <v>2.75</v>
      </c>
    </row>
    <row r="61" spans="1:11">
      <c r="A61" s="124">
        <v>58</v>
      </c>
      <c r="B61" s="126" t="s">
        <v>170</v>
      </c>
      <c r="C61" s="129">
        <v>0.35416666666666669</v>
      </c>
      <c r="D61" s="129">
        <v>0.875</v>
      </c>
      <c r="E61" s="128">
        <v>0.87152777777777779</v>
      </c>
      <c r="F61" s="133">
        <v>0.5</v>
      </c>
      <c r="G61" s="133">
        <v>0.54166666666666663</v>
      </c>
      <c r="H61" s="134">
        <v>0.53819444444444442</v>
      </c>
      <c r="I61" s="130">
        <f t="shared" si="5"/>
        <v>0.47916666666666657</v>
      </c>
      <c r="J61" s="131">
        <f t="shared" si="0"/>
        <v>11.499999999999998</v>
      </c>
      <c r="K61" s="132">
        <f t="shared" si="1"/>
        <v>3.7499999999999982</v>
      </c>
    </row>
    <row r="62" spans="1:11">
      <c r="A62" s="124">
        <v>59</v>
      </c>
      <c r="B62" s="126" t="s">
        <v>25</v>
      </c>
      <c r="C62" s="129">
        <v>0.375</v>
      </c>
      <c r="D62" s="129">
        <v>0.5</v>
      </c>
      <c r="E62" s="128">
        <v>0.49652777777777773</v>
      </c>
      <c r="F62" s="129" t="s">
        <v>66</v>
      </c>
      <c r="G62" s="129" t="s">
        <v>66</v>
      </c>
      <c r="H62" s="128" t="s">
        <v>66</v>
      </c>
      <c r="I62" s="130">
        <f>D62-C62</f>
        <v>0.125</v>
      </c>
      <c r="J62" s="131">
        <f t="shared" si="0"/>
        <v>3</v>
      </c>
      <c r="K62" s="132">
        <f t="shared" si="1"/>
        <v>-4.75</v>
      </c>
    </row>
    <row r="63" spans="1:11">
      <c r="A63" s="124">
        <v>60</v>
      </c>
      <c r="B63" s="126" t="s">
        <v>26</v>
      </c>
      <c r="C63" s="129">
        <v>0.375</v>
      </c>
      <c r="D63" s="129">
        <v>0.54166666666666696</v>
      </c>
      <c r="E63" s="128">
        <v>0.53819444444444442</v>
      </c>
      <c r="F63" s="129" t="s">
        <v>66</v>
      </c>
      <c r="G63" s="129" t="s">
        <v>66</v>
      </c>
      <c r="H63" s="128" t="s">
        <v>66</v>
      </c>
      <c r="I63" s="130">
        <f>D63-C63</f>
        <v>0.16666666666666696</v>
      </c>
      <c r="J63" s="131">
        <f t="shared" si="0"/>
        <v>4.0000000000000071</v>
      </c>
      <c r="K63" s="132">
        <f t="shared" si="1"/>
        <v>-3.7499999999999929</v>
      </c>
    </row>
    <row r="64" spans="1:11">
      <c r="A64" s="124">
        <v>61</v>
      </c>
      <c r="B64" s="126" t="s">
        <v>27</v>
      </c>
      <c r="C64" s="129">
        <v>0.375</v>
      </c>
      <c r="D64" s="129">
        <v>0.58333333333333404</v>
      </c>
      <c r="E64" s="128">
        <v>0.57986111111111105</v>
      </c>
      <c r="F64" s="129" t="s">
        <v>66</v>
      </c>
      <c r="G64" s="129" t="s">
        <v>66</v>
      </c>
      <c r="H64" s="128" t="s">
        <v>66</v>
      </c>
      <c r="I64" s="130">
        <f>D64-C64</f>
        <v>0.20833333333333404</v>
      </c>
      <c r="J64" s="131">
        <f t="shared" si="0"/>
        <v>5.0000000000000169</v>
      </c>
      <c r="K64" s="132">
        <f t="shared" si="1"/>
        <v>-2.7499999999999831</v>
      </c>
    </row>
    <row r="65" spans="1:11">
      <c r="A65" s="124">
        <v>62</v>
      </c>
      <c r="B65" s="126" t="s">
        <v>28</v>
      </c>
      <c r="C65" s="129">
        <v>0.375</v>
      </c>
      <c r="D65" s="129">
        <v>0.625</v>
      </c>
      <c r="E65" s="128">
        <v>0.62152777777777779</v>
      </c>
      <c r="F65" s="129" t="s">
        <v>66</v>
      </c>
      <c r="G65" s="129" t="s">
        <v>66</v>
      </c>
      <c r="H65" s="128" t="s">
        <v>66</v>
      </c>
      <c r="I65" s="130">
        <f>D65-C65</f>
        <v>0.25</v>
      </c>
      <c r="J65" s="131">
        <f t="shared" si="0"/>
        <v>6</v>
      </c>
      <c r="K65" s="132">
        <f t="shared" si="1"/>
        <v>-1.75</v>
      </c>
    </row>
    <row r="66" spans="1:11">
      <c r="A66" s="124">
        <v>63</v>
      </c>
      <c r="B66" s="126" t="s">
        <v>29</v>
      </c>
      <c r="C66" s="129">
        <v>0.375</v>
      </c>
      <c r="D66" s="129">
        <v>0.66666666666666663</v>
      </c>
      <c r="E66" s="128">
        <v>0.66319444444444442</v>
      </c>
      <c r="F66" s="133">
        <v>0.5</v>
      </c>
      <c r="G66" s="133">
        <v>0.54166666666666663</v>
      </c>
      <c r="H66" s="134">
        <v>0.53819444444444442</v>
      </c>
      <c r="I66" s="130">
        <f>D66-C66-$L$2</f>
        <v>0.24999999999999997</v>
      </c>
      <c r="J66" s="131">
        <f t="shared" si="0"/>
        <v>5.9999999999999991</v>
      </c>
      <c r="K66" s="132">
        <f t="shared" si="1"/>
        <v>-1.7500000000000009</v>
      </c>
    </row>
    <row r="67" spans="1:11">
      <c r="A67" s="124">
        <v>64</v>
      </c>
      <c r="B67" s="126" t="s">
        <v>67</v>
      </c>
      <c r="C67" s="129">
        <v>0.375</v>
      </c>
      <c r="D67" s="129">
        <v>0.70833333333333337</v>
      </c>
      <c r="E67" s="128">
        <v>0.70486111111111116</v>
      </c>
      <c r="F67" s="133">
        <v>0.5</v>
      </c>
      <c r="G67" s="133">
        <v>0.54166666666666663</v>
      </c>
      <c r="H67" s="134">
        <v>0.53819444444444442</v>
      </c>
      <c r="I67" s="130">
        <f t="shared" ref="I67:I75" si="6">D67-C67-$L$2</f>
        <v>0.29166666666666669</v>
      </c>
      <c r="J67" s="131">
        <f t="shared" si="0"/>
        <v>7</v>
      </c>
      <c r="K67" s="132">
        <f t="shared" si="1"/>
        <v>-0.75</v>
      </c>
    </row>
    <row r="68" spans="1:11">
      <c r="A68" s="124">
        <v>65</v>
      </c>
      <c r="B68" s="126" t="s">
        <v>68</v>
      </c>
      <c r="C68" s="129">
        <v>0.375</v>
      </c>
      <c r="D68" s="129">
        <v>0.71875</v>
      </c>
      <c r="E68" s="128">
        <v>0.71527777777777779</v>
      </c>
      <c r="F68" s="133">
        <v>0.5</v>
      </c>
      <c r="G68" s="133">
        <v>0.54166666666666663</v>
      </c>
      <c r="H68" s="134">
        <v>0.53819444444444442</v>
      </c>
      <c r="I68" s="130">
        <f t="shared" si="6"/>
        <v>0.30208333333333331</v>
      </c>
      <c r="J68" s="131">
        <f t="shared" si="0"/>
        <v>7.25</v>
      </c>
      <c r="K68" s="132">
        <f t="shared" si="1"/>
        <v>-0.5</v>
      </c>
    </row>
    <row r="69" spans="1:11">
      <c r="A69" s="124">
        <v>66</v>
      </c>
      <c r="B69" s="126" t="s">
        <v>69</v>
      </c>
      <c r="C69" s="129">
        <v>0.375</v>
      </c>
      <c r="D69" s="129">
        <v>0.72916666666666663</v>
      </c>
      <c r="E69" s="128">
        <v>0.72569444444444453</v>
      </c>
      <c r="F69" s="133">
        <v>0.5</v>
      </c>
      <c r="G69" s="133">
        <v>0.54166666666666663</v>
      </c>
      <c r="H69" s="134">
        <v>0.53819444444444442</v>
      </c>
      <c r="I69" s="130">
        <f t="shared" si="6"/>
        <v>0.31249999999999994</v>
      </c>
      <c r="J69" s="131">
        <f t="shared" si="0"/>
        <v>7.4999999999999982</v>
      </c>
      <c r="K69" s="132">
        <f t="shared" si="1"/>
        <v>-0.25000000000000178</v>
      </c>
    </row>
    <row r="70" spans="1:11">
      <c r="A70" s="124">
        <v>67</v>
      </c>
      <c r="B70" s="126" t="s">
        <v>73</v>
      </c>
      <c r="C70" s="129">
        <v>0.375</v>
      </c>
      <c r="D70" s="129">
        <v>0.75</v>
      </c>
      <c r="E70" s="128">
        <v>0.74652777777777779</v>
      </c>
      <c r="F70" s="133">
        <v>0.5</v>
      </c>
      <c r="G70" s="133">
        <v>0.54166666666666663</v>
      </c>
      <c r="H70" s="134">
        <v>0.53819444444444442</v>
      </c>
      <c r="I70" s="130">
        <f t="shared" si="6"/>
        <v>0.33333333333333331</v>
      </c>
      <c r="J70" s="131">
        <f t="shared" si="0"/>
        <v>8</v>
      </c>
      <c r="K70" s="132">
        <f t="shared" si="1"/>
        <v>0.25</v>
      </c>
    </row>
    <row r="71" spans="1:11">
      <c r="A71" s="124">
        <v>68</v>
      </c>
      <c r="B71" s="126" t="s">
        <v>78</v>
      </c>
      <c r="C71" s="129">
        <v>0.375</v>
      </c>
      <c r="D71" s="129">
        <v>0.76041666666666663</v>
      </c>
      <c r="E71" s="128">
        <v>0.75694444444444453</v>
      </c>
      <c r="F71" s="133">
        <v>0.5</v>
      </c>
      <c r="G71" s="133">
        <v>0.54166666666666663</v>
      </c>
      <c r="H71" s="134">
        <v>0.53819444444444442</v>
      </c>
      <c r="I71" s="130">
        <f t="shared" si="6"/>
        <v>0.34374999999999994</v>
      </c>
      <c r="J71" s="131">
        <f t="shared" si="0"/>
        <v>8.2499999999999982</v>
      </c>
      <c r="K71" s="132">
        <f t="shared" ref="K71:K110" si="7">J71-$M$2</f>
        <v>0.49999999999999822</v>
      </c>
    </row>
    <row r="72" spans="1:11">
      <c r="A72" s="124">
        <v>69</v>
      </c>
      <c r="B72" s="126" t="s">
        <v>96</v>
      </c>
      <c r="C72" s="129">
        <v>0.375</v>
      </c>
      <c r="D72" s="129">
        <v>0.77083333333333337</v>
      </c>
      <c r="E72" s="128">
        <v>0.76736111111111116</v>
      </c>
      <c r="F72" s="133">
        <v>0.5</v>
      </c>
      <c r="G72" s="133">
        <v>0.54166666666666663</v>
      </c>
      <c r="H72" s="134">
        <v>0.53819444444444442</v>
      </c>
      <c r="I72" s="130">
        <f>D72-C72-$L$2</f>
        <v>0.35416666666666669</v>
      </c>
      <c r="J72" s="131">
        <f t="shared" si="0"/>
        <v>8.5</v>
      </c>
      <c r="K72" s="132">
        <f t="shared" si="7"/>
        <v>0.75</v>
      </c>
    </row>
    <row r="73" spans="1:11">
      <c r="A73" s="124">
        <v>70</v>
      </c>
      <c r="B73" s="126" t="s">
        <v>161</v>
      </c>
      <c r="C73" s="129">
        <v>0.375</v>
      </c>
      <c r="D73" s="129">
        <v>0.79166666666666663</v>
      </c>
      <c r="E73" s="128">
        <v>0.78819444444444453</v>
      </c>
      <c r="F73" s="133">
        <v>0.5</v>
      </c>
      <c r="G73" s="133">
        <v>0.54166666666666663</v>
      </c>
      <c r="H73" s="134">
        <v>0.53819444444444442</v>
      </c>
      <c r="I73" s="130">
        <f t="shared" si="6"/>
        <v>0.37499999999999994</v>
      </c>
      <c r="J73" s="131">
        <f t="shared" si="0"/>
        <v>8.9999999999999982</v>
      </c>
      <c r="K73" s="132">
        <f t="shared" si="7"/>
        <v>1.2499999999999982</v>
      </c>
    </row>
    <row r="74" spans="1:11">
      <c r="A74" s="124">
        <v>71</v>
      </c>
      <c r="B74" s="126" t="s">
        <v>171</v>
      </c>
      <c r="C74" s="129">
        <v>0.375</v>
      </c>
      <c r="D74" s="129">
        <v>0.83333333333333337</v>
      </c>
      <c r="E74" s="128">
        <v>0.82986111111111116</v>
      </c>
      <c r="F74" s="133">
        <v>0.5</v>
      </c>
      <c r="G74" s="133">
        <v>0.54166666666666663</v>
      </c>
      <c r="H74" s="134">
        <v>0.53819444444444442</v>
      </c>
      <c r="I74" s="130">
        <f t="shared" si="6"/>
        <v>0.41666666666666669</v>
      </c>
      <c r="J74" s="131">
        <f t="shared" si="0"/>
        <v>10</v>
      </c>
      <c r="K74" s="132">
        <f t="shared" si="7"/>
        <v>2.25</v>
      </c>
    </row>
    <row r="75" spans="1:11">
      <c r="A75" s="124">
        <v>72</v>
      </c>
      <c r="B75" s="126" t="s">
        <v>172</v>
      </c>
      <c r="C75" s="129">
        <v>0.375</v>
      </c>
      <c r="D75" s="129">
        <v>0.875</v>
      </c>
      <c r="E75" s="128">
        <v>0.87152777777777779</v>
      </c>
      <c r="F75" s="133">
        <v>0.5</v>
      </c>
      <c r="G75" s="133">
        <v>0.54166666666666663</v>
      </c>
      <c r="H75" s="134">
        <v>0.53819444444444442</v>
      </c>
      <c r="I75" s="130">
        <f t="shared" si="6"/>
        <v>0.45833333333333331</v>
      </c>
      <c r="J75" s="131">
        <f t="shared" si="0"/>
        <v>11</v>
      </c>
      <c r="K75" s="132">
        <f t="shared" si="7"/>
        <v>3.25</v>
      </c>
    </row>
    <row r="76" spans="1:11">
      <c r="A76" s="124">
        <v>73</v>
      </c>
      <c r="B76" s="126" t="s">
        <v>30</v>
      </c>
      <c r="C76" s="129">
        <v>0.54166666666666663</v>
      </c>
      <c r="D76" s="129">
        <v>0.66666666666666663</v>
      </c>
      <c r="E76" s="128">
        <v>0.66319444444444442</v>
      </c>
      <c r="F76" s="129" t="s">
        <v>66</v>
      </c>
      <c r="G76" s="129" t="s">
        <v>66</v>
      </c>
      <c r="H76" s="128" t="s">
        <v>66</v>
      </c>
      <c r="I76" s="130">
        <f>D76-C76</f>
        <v>0.125</v>
      </c>
      <c r="J76" s="131">
        <f t="shared" si="0"/>
        <v>3</v>
      </c>
      <c r="K76" s="132">
        <f t="shared" si="7"/>
        <v>-4.75</v>
      </c>
    </row>
    <row r="77" spans="1:11">
      <c r="A77" s="124">
        <v>74</v>
      </c>
      <c r="B77" s="126" t="s">
        <v>45</v>
      </c>
      <c r="C77" s="129">
        <v>0.54166666666666663</v>
      </c>
      <c r="D77" s="129">
        <v>0.70833333333333337</v>
      </c>
      <c r="E77" s="128">
        <v>0.70486111111111116</v>
      </c>
      <c r="F77" s="129" t="s">
        <v>66</v>
      </c>
      <c r="G77" s="129" t="s">
        <v>66</v>
      </c>
      <c r="H77" s="128" t="s">
        <v>66</v>
      </c>
      <c r="I77" s="130">
        <f>D77-C77</f>
        <v>0.16666666666666674</v>
      </c>
      <c r="J77" s="131">
        <f t="shared" si="0"/>
        <v>4.0000000000000018</v>
      </c>
      <c r="K77" s="132">
        <f t="shared" si="7"/>
        <v>-3.7499999999999982</v>
      </c>
    </row>
    <row r="78" spans="1:11">
      <c r="A78" s="124">
        <v>75</v>
      </c>
      <c r="B78" s="126" t="s">
        <v>46</v>
      </c>
      <c r="C78" s="129">
        <v>0.54166666666666663</v>
      </c>
      <c r="D78" s="129">
        <v>0.71875</v>
      </c>
      <c r="E78" s="128">
        <v>0.71527777777777779</v>
      </c>
      <c r="F78" s="129" t="s">
        <v>66</v>
      </c>
      <c r="G78" s="129" t="s">
        <v>66</v>
      </c>
      <c r="H78" s="128" t="s">
        <v>66</v>
      </c>
      <c r="I78" s="130">
        <f>D78-C78</f>
        <v>0.17708333333333337</v>
      </c>
      <c r="J78" s="131">
        <f>I78*24</f>
        <v>4.2500000000000009</v>
      </c>
      <c r="K78" s="132">
        <f>J78-$M$2</f>
        <v>-3.4999999999999991</v>
      </c>
    </row>
    <row r="79" spans="1:11">
      <c r="A79" s="124">
        <v>76</v>
      </c>
      <c r="B79" s="126" t="s">
        <v>47</v>
      </c>
      <c r="C79" s="129">
        <v>0.54166666666666663</v>
      </c>
      <c r="D79" s="129">
        <v>0.72916666666666663</v>
      </c>
      <c r="E79" s="128">
        <v>0.72569444444444453</v>
      </c>
      <c r="F79" s="129" t="s">
        <v>66</v>
      </c>
      <c r="G79" s="129" t="s">
        <v>66</v>
      </c>
      <c r="H79" s="128" t="s">
        <v>66</v>
      </c>
      <c r="I79" s="130">
        <f t="shared" ref="I79:I91" si="8">D79-C79</f>
        <v>0.1875</v>
      </c>
      <c r="J79" s="131">
        <f t="shared" ref="J79:J111" si="9">I79*24</f>
        <v>4.5</v>
      </c>
      <c r="K79" s="132">
        <f t="shared" si="7"/>
        <v>-3.25</v>
      </c>
    </row>
    <row r="80" spans="1:11">
      <c r="A80" s="124">
        <v>77</v>
      </c>
      <c r="B80" s="126" t="s">
        <v>48</v>
      </c>
      <c r="C80" s="129">
        <v>0.54166666666666663</v>
      </c>
      <c r="D80" s="129">
        <v>0.75</v>
      </c>
      <c r="E80" s="128">
        <v>0.74652777777777779</v>
      </c>
      <c r="F80" s="129" t="s">
        <v>66</v>
      </c>
      <c r="G80" s="129" t="s">
        <v>66</v>
      </c>
      <c r="H80" s="128" t="s">
        <v>66</v>
      </c>
      <c r="I80" s="130">
        <f t="shared" si="8"/>
        <v>0.20833333333333337</v>
      </c>
      <c r="J80" s="131">
        <f t="shared" si="9"/>
        <v>5.0000000000000009</v>
      </c>
      <c r="K80" s="132">
        <f t="shared" si="7"/>
        <v>-2.7499999999999991</v>
      </c>
    </row>
    <row r="81" spans="1:11">
      <c r="A81" s="124">
        <v>78</v>
      </c>
      <c r="B81" s="126" t="s">
        <v>94</v>
      </c>
      <c r="C81" s="129">
        <v>0.54166666666666663</v>
      </c>
      <c r="D81" s="129">
        <v>0.76041666666666663</v>
      </c>
      <c r="E81" s="128">
        <v>0.75694444444444453</v>
      </c>
      <c r="F81" s="129" t="s">
        <v>66</v>
      </c>
      <c r="G81" s="129" t="s">
        <v>66</v>
      </c>
      <c r="H81" s="128" t="s">
        <v>66</v>
      </c>
      <c r="I81" s="130">
        <f t="shared" si="8"/>
        <v>0.21875</v>
      </c>
      <c r="J81" s="131">
        <f t="shared" si="9"/>
        <v>5.25</v>
      </c>
      <c r="K81" s="132">
        <f t="shared" si="7"/>
        <v>-2.5</v>
      </c>
    </row>
    <row r="82" spans="1:11">
      <c r="A82" s="124">
        <v>79</v>
      </c>
      <c r="B82" s="126" t="s">
        <v>95</v>
      </c>
      <c r="C82" s="129">
        <v>0.54166666666666663</v>
      </c>
      <c r="D82" s="129">
        <v>0.77083333333333337</v>
      </c>
      <c r="E82" s="128">
        <v>0.76736111111111116</v>
      </c>
      <c r="F82" s="129" t="s">
        <v>66</v>
      </c>
      <c r="G82" s="129" t="s">
        <v>66</v>
      </c>
      <c r="H82" s="128" t="s">
        <v>66</v>
      </c>
      <c r="I82" s="130">
        <f t="shared" si="8"/>
        <v>0.22916666666666674</v>
      </c>
      <c r="J82" s="131">
        <f t="shared" si="9"/>
        <v>5.5000000000000018</v>
      </c>
      <c r="K82" s="132">
        <f t="shared" si="7"/>
        <v>-2.2499999999999982</v>
      </c>
    </row>
    <row r="83" spans="1:11">
      <c r="A83" s="124">
        <v>80</v>
      </c>
      <c r="B83" s="126" t="s">
        <v>162</v>
      </c>
      <c r="C83" s="129">
        <v>0.54166666666666663</v>
      </c>
      <c r="D83" s="129">
        <v>0.79166666666666663</v>
      </c>
      <c r="E83" s="128">
        <v>0.78819444444444453</v>
      </c>
      <c r="F83" s="129" t="s">
        <v>66</v>
      </c>
      <c r="G83" s="129" t="s">
        <v>66</v>
      </c>
      <c r="H83" s="128" t="s">
        <v>66</v>
      </c>
      <c r="I83" s="130">
        <f t="shared" si="8"/>
        <v>0.25</v>
      </c>
      <c r="J83" s="131">
        <f t="shared" si="9"/>
        <v>6</v>
      </c>
      <c r="K83" s="132">
        <f t="shared" si="7"/>
        <v>-1.75</v>
      </c>
    </row>
    <row r="84" spans="1:11">
      <c r="A84" s="124">
        <v>81</v>
      </c>
      <c r="B84" s="126" t="s">
        <v>173</v>
      </c>
      <c r="C84" s="129">
        <v>0.54166666666666663</v>
      </c>
      <c r="D84" s="129">
        <v>0.83333333333333337</v>
      </c>
      <c r="E84" s="128">
        <v>0.82986111111111116</v>
      </c>
      <c r="F84" s="133">
        <v>0.70833333333333337</v>
      </c>
      <c r="G84" s="133">
        <v>0.75</v>
      </c>
      <c r="H84" s="134">
        <v>0.74652777777777779</v>
      </c>
      <c r="I84" s="130">
        <f>D84-C84-$L$2</f>
        <v>0.25000000000000006</v>
      </c>
      <c r="J84" s="131">
        <f t="shared" si="9"/>
        <v>6.0000000000000018</v>
      </c>
      <c r="K84" s="132">
        <f t="shared" si="7"/>
        <v>-1.7499999999999982</v>
      </c>
    </row>
    <row r="85" spans="1:11">
      <c r="A85" s="124">
        <v>82</v>
      </c>
      <c r="B85" s="126" t="s">
        <v>174</v>
      </c>
      <c r="C85" s="129">
        <v>0.54166666666666663</v>
      </c>
      <c r="D85" s="129">
        <v>0.875</v>
      </c>
      <c r="E85" s="128">
        <v>0.87152777777777779</v>
      </c>
      <c r="F85" s="133">
        <v>0.70833333333333337</v>
      </c>
      <c r="G85" s="133">
        <v>0.75</v>
      </c>
      <c r="H85" s="134">
        <v>0.74652777777777779</v>
      </c>
      <c r="I85" s="130">
        <f>D85-C85-$L$2</f>
        <v>0.29166666666666669</v>
      </c>
      <c r="J85" s="131">
        <f t="shared" si="9"/>
        <v>7</v>
      </c>
      <c r="K85" s="132">
        <f t="shared" si="7"/>
        <v>-0.75</v>
      </c>
    </row>
    <row r="86" spans="1:11">
      <c r="A86" s="124">
        <v>83</v>
      </c>
      <c r="B86" s="126" t="s">
        <v>44</v>
      </c>
      <c r="C86" s="129">
        <v>0.58333333333333337</v>
      </c>
      <c r="D86" s="129">
        <v>0.70833333333333337</v>
      </c>
      <c r="E86" s="128">
        <v>0.70486111111111116</v>
      </c>
      <c r="F86" s="129" t="s">
        <v>66</v>
      </c>
      <c r="G86" s="129" t="s">
        <v>66</v>
      </c>
      <c r="H86" s="128" t="s">
        <v>66</v>
      </c>
      <c r="I86" s="130">
        <f t="shared" si="8"/>
        <v>0.125</v>
      </c>
      <c r="J86" s="131">
        <f t="shared" si="9"/>
        <v>3</v>
      </c>
      <c r="K86" s="132">
        <f t="shared" si="7"/>
        <v>-4.75</v>
      </c>
    </row>
    <row r="87" spans="1:11">
      <c r="A87" s="124">
        <v>84</v>
      </c>
      <c r="B87" s="126" t="s">
        <v>49</v>
      </c>
      <c r="C87" s="129">
        <v>0.58333333333333337</v>
      </c>
      <c r="D87" s="129">
        <v>0.71875</v>
      </c>
      <c r="E87" s="128">
        <v>0.71527777777777779</v>
      </c>
      <c r="F87" s="129" t="s">
        <v>66</v>
      </c>
      <c r="G87" s="129" t="s">
        <v>66</v>
      </c>
      <c r="H87" s="128" t="s">
        <v>66</v>
      </c>
      <c r="I87" s="130">
        <f t="shared" si="8"/>
        <v>0.13541666666666663</v>
      </c>
      <c r="J87" s="131">
        <f t="shared" si="9"/>
        <v>3.2499999999999991</v>
      </c>
      <c r="K87" s="132">
        <f t="shared" si="7"/>
        <v>-4.5000000000000009</v>
      </c>
    </row>
    <row r="88" spans="1:11">
      <c r="A88" s="124">
        <v>85</v>
      </c>
      <c r="B88" s="126" t="s">
        <v>50</v>
      </c>
      <c r="C88" s="129">
        <v>0.58333333333333337</v>
      </c>
      <c r="D88" s="129">
        <v>0.72916666666666663</v>
      </c>
      <c r="E88" s="128">
        <v>0.72569444444444453</v>
      </c>
      <c r="F88" s="129" t="s">
        <v>66</v>
      </c>
      <c r="G88" s="129" t="s">
        <v>66</v>
      </c>
      <c r="H88" s="128" t="s">
        <v>66</v>
      </c>
      <c r="I88" s="130">
        <f t="shared" si="8"/>
        <v>0.14583333333333326</v>
      </c>
      <c r="J88" s="131">
        <f t="shared" si="9"/>
        <v>3.4999999999999982</v>
      </c>
      <c r="K88" s="132">
        <f t="shared" si="7"/>
        <v>-4.2500000000000018</v>
      </c>
    </row>
    <row r="89" spans="1:11">
      <c r="A89" s="124">
        <v>86</v>
      </c>
      <c r="B89" s="126" t="s">
        <v>70</v>
      </c>
      <c r="C89" s="129">
        <v>0.58333333333333337</v>
      </c>
      <c r="D89" s="129">
        <v>0.75</v>
      </c>
      <c r="E89" s="128">
        <v>0.74652777777777779</v>
      </c>
      <c r="F89" s="129" t="s">
        <v>66</v>
      </c>
      <c r="G89" s="129" t="s">
        <v>66</v>
      </c>
      <c r="H89" s="128" t="s">
        <v>66</v>
      </c>
      <c r="I89" s="130">
        <f t="shared" si="8"/>
        <v>0.16666666666666663</v>
      </c>
      <c r="J89" s="131">
        <f t="shared" si="9"/>
        <v>3.9999999999999991</v>
      </c>
      <c r="K89" s="132">
        <f t="shared" si="7"/>
        <v>-3.7500000000000009</v>
      </c>
    </row>
    <row r="90" spans="1:11">
      <c r="A90" s="124">
        <v>87</v>
      </c>
      <c r="B90" s="126" t="s">
        <v>92</v>
      </c>
      <c r="C90" s="129">
        <v>0.58333333333333337</v>
      </c>
      <c r="D90" s="129">
        <v>0.76041666666666663</v>
      </c>
      <c r="E90" s="128">
        <v>0.75694444444444453</v>
      </c>
      <c r="F90" s="129" t="s">
        <v>66</v>
      </c>
      <c r="G90" s="129" t="s">
        <v>66</v>
      </c>
      <c r="H90" s="128" t="s">
        <v>66</v>
      </c>
      <c r="I90" s="130">
        <f t="shared" si="8"/>
        <v>0.17708333333333326</v>
      </c>
      <c r="J90" s="131">
        <f t="shared" si="9"/>
        <v>4.2499999999999982</v>
      </c>
      <c r="K90" s="132">
        <f t="shared" si="7"/>
        <v>-3.5000000000000018</v>
      </c>
    </row>
    <row r="91" spans="1:11">
      <c r="A91" s="124">
        <v>88</v>
      </c>
      <c r="B91" s="126" t="s">
        <v>93</v>
      </c>
      <c r="C91" s="129">
        <v>0.58333333333333337</v>
      </c>
      <c r="D91" s="129">
        <v>0.77083333333333337</v>
      </c>
      <c r="E91" s="128">
        <v>0.76736111111111116</v>
      </c>
      <c r="F91" s="129" t="s">
        <v>66</v>
      </c>
      <c r="G91" s="129" t="s">
        <v>66</v>
      </c>
      <c r="H91" s="128" t="s">
        <v>66</v>
      </c>
      <c r="I91" s="130">
        <f t="shared" si="8"/>
        <v>0.1875</v>
      </c>
      <c r="J91" s="131">
        <f t="shared" si="9"/>
        <v>4.5</v>
      </c>
      <c r="K91" s="132">
        <f t="shared" si="7"/>
        <v>-3.25</v>
      </c>
    </row>
    <row r="92" spans="1:11">
      <c r="A92" s="124">
        <v>89</v>
      </c>
      <c r="B92" s="126" t="s">
        <v>163</v>
      </c>
      <c r="C92" s="129">
        <v>0.58333333333333337</v>
      </c>
      <c r="D92" s="129">
        <v>0.79166666666666663</v>
      </c>
      <c r="E92" s="128">
        <v>0.78819444444444453</v>
      </c>
      <c r="F92" s="129" t="s">
        <v>66</v>
      </c>
      <c r="G92" s="129" t="s">
        <v>66</v>
      </c>
      <c r="H92" s="128" t="s">
        <v>66</v>
      </c>
      <c r="I92" s="130">
        <f>D92-C92</f>
        <v>0.20833333333333326</v>
      </c>
      <c r="J92" s="131">
        <f t="shared" si="9"/>
        <v>4.9999999999999982</v>
      </c>
      <c r="K92" s="132">
        <f t="shared" si="7"/>
        <v>-2.7500000000000018</v>
      </c>
    </row>
    <row r="93" spans="1:11">
      <c r="A93" s="124">
        <v>90</v>
      </c>
      <c r="B93" s="126" t="s">
        <v>175</v>
      </c>
      <c r="C93" s="129">
        <v>0.58333333333333337</v>
      </c>
      <c r="D93" s="129">
        <v>0.83333333333333337</v>
      </c>
      <c r="E93" s="128">
        <v>0.82986111111111116</v>
      </c>
      <c r="F93" s="129" t="s">
        <v>66</v>
      </c>
      <c r="G93" s="129" t="s">
        <v>66</v>
      </c>
      <c r="H93" s="128" t="s">
        <v>66</v>
      </c>
      <c r="I93" s="130">
        <f t="shared" ref="I93:I111" si="10">D93-C93</f>
        <v>0.25</v>
      </c>
      <c r="J93" s="131">
        <f t="shared" si="9"/>
        <v>6</v>
      </c>
      <c r="K93" s="132">
        <f t="shared" si="7"/>
        <v>-1.75</v>
      </c>
    </row>
    <row r="94" spans="1:11">
      <c r="A94" s="124">
        <v>91</v>
      </c>
      <c r="B94" s="126" t="s">
        <v>176</v>
      </c>
      <c r="C94" s="129">
        <v>0.58333333333333337</v>
      </c>
      <c r="D94" s="129">
        <v>0.875</v>
      </c>
      <c r="E94" s="128">
        <v>0.87152777777777779</v>
      </c>
      <c r="F94" s="133">
        <v>0.70833333333333337</v>
      </c>
      <c r="G94" s="133">
        <v>0.75</v>
      </c>
      <c r="H94" s="134">
        <v>0.74652777777777779</v>
      </c>
      <c r="I94" s="130">
        <f>D94-C94-$L$2</f>
        <v>0.24999999999999997</v>
      </c>
      <c r="J94" s="131">
        <f t="shared" si="9"/>
        <v>5.9999999999999991</v>
      </c>
      <c r="K94" s="132">
        <f t="shared" si="7"/>
        <v>-1.7500000000000009</v>
      </c>
    </row>
    <row r="95" spans="1:11">
      <c r="A95" s="124">
        <v>92</v>
      </c>
      <c r="B95" s="126" t="s">
        <v>51</v>
      </c>
      <c r="C95" s="129">
        <v>0.625</v>
      </c>
      <c r="D95" s="129">
        <v>0.71875</v>
      </c>
      <c r="E95" s="128">
        <v>0.71527777777777779</v>
      </c>
      <c r="F95" s="129" t="s">
        <v>66</v>
      </c>
      <c r="G95" s="129" t="s">
        <v>66</v>
      </c>
      <c r="H95" s="128" t="s">
        <v>66</v>
      </c>
      <c r="I95" s="130">
        <f t="shared" si="10"/>
        <v>9.375E-2</v>
      </c>
      <c r="J95" s="131">
        <f t="shared" si="9"/>
        <v>2.25</v>
      </c>
      <c r="K95" s="132">
        <f t="shared" si="7"/>
        <v>-5.5</v>
      </c>
    </row>
    <row r="96" spans="1:11">
      <c r="A96" s="124">
        <v>93</v>
      </c>
      <c r="B96" s="126" t="s">
        <v>52</v>
      </c>
      <c r="C96" s="129">
        <v>0.625</v>
      </c>
      <c r="D96" s="129">
        <v>0.72916666666666663</v>
      </c>
      <c r="E96" s="128">
        <v>0.72569444444444453</v>
      </c>
      <c r="F96" s="129" t="s">
        <v>66</v>
      </c>
      <c r="G96" s="129" t="s">
        <v>66</v>
      </c>
      <c r="H96" s="128" t="s">
        <v>66</v>
      </c>
      <c r="I96" s="130">
        <f t="shared" si="10"/>
        <v>0.10416666666666663</v>
      </c>
      <c r="J96" s="131">
        <f t="shared" si="9"/>
        <v>2.4999999999999991</v>
      </c>
      <c r="K96" s="132">
        <f t="shared" si="7"/>
        <v>-5.2500000000000009</v>
      </c>
    </row>
    <row r="97" spans="1:11">
      <c r="A97" s="124">
        <v>94</v>
      </c>
      <c r="B97" s="126" t="s">
        <v>53</v>
      </c>
      <c r="C97" s="129">
        <v>0.625</v>
      </c>
      <c r="D97" s="129">
        <v>0.75</v>
      </c>
      <c r="E97" s="128">
        <v>0.74652777777777779</v>
      </c>
      <c r="F97" s="129" t="s">
        <v>66</v>
      </c>
      <c r="G97" s="129" t="s">
        <v>66</v>
      </c>
      <c r="H97" s="128" t="s">
        <v>66</v>
      </c>
      <c r="I97" s="130">
        <f t="shared" si="10"/>
        <v>0.125</v>
      </c>
      <c r="J97" s="131">
        <f t="shared" si="9"/>
        <v>3</v>
      </c>
      <c r="K97" s="132">
        <f t="shared" si="7"/>
        <v>-4.75</v>
      </c>
    </row>
    <row r="98" spans="1:11">
      <c r="A98" s="124">
        <v>95</v>
      </c>
      <c r="B98" s="126" t="s">
        <v>90</v>
      </c>
      <c r="C98" s="129">
        <v>0.625</v>
      </c>
      <c r="D98" s="129">
        <v>0.76041666666666663</v>
      </c>
      <c r="E98" s="128">
        <v>0.75694444444444453</v>
      </c>
      <c r="F98" s="129" t="s">
        <v>66</v>
      </c>
      <c r="G98" s="129" t="s">
        <v>66</v>
      </c>
      <c r="H98" s="128" t="s">
        <v>66</v>
      </c>
      <c r="I98" s="130">
        <f t="shared" si="10"/>
        <v>0.13541666666666663</v>
      </c>
      <c r="J98" s="131">
        <f t="shared" si="9"/>
        <v>3.2499999999999991</v>
      </c>
      <c r="K98" s="132">
        <f t="shared" si="7"/>
        <v>-4.5000000000000009</v>
      </c>
    </row>
    <row r="99" spans="1:11">
      <c r="A99" s="124">
        <v>96</v>
      </c>
      <c r="B99" s="126" t="s">
        <v>91</v>
      </c>
      <c r="C99" s="129">
        <v>0.625</v>
      </c>
      <c r="D99" s="129">
        <v>0.77083333333333337</v>
      </c>
      <c r="E99" s="128">
        <v>0.76736111111111116</v>
      </c>
      <c r="F99" s="129" t="s">
        <v>66</v>
      </c>
      <c r="G99" s="129" t="s">
        <v>66</v>
      </c>
      <c r="H99" s="128" t="s">
        <v>66</v>
      </c>
      <c r="I99" s="130">
        <f t="shared" si="10"/>
        <v>0.14583333333333337</v>
      </c>
      <c r="J99" s="131">
        <f t="shared" si="9"/>
        <v>3.5000000000000009</v>
      </c>
      <c r="K99" s="132">
        <f t="shared" si="7"/>
        <v>-4.2499999999999991</v>
      </c>
    </row>
    <row r="100" spans="1:11">
      <c r="A100" s="124">
        <v>97</v>
      </c>
      <c r="B100" s="126" t="s">
        <v>164</v>
      </c>
      <c r="C100" s="129">
        <v>0.625</v>
      </c>
      <c r="D100" s="129">
        <v>0.79166666666666663</v>
      </c>
      <c r="E100" s="128">
        <v>0.78819444444444453</v>
      </c>
      <c r="F100" s="129" t="s">
        <v>66</v>
      </c>
      <c r="G100" s="129" t="s">
        <v>66</v>
      </c>
      <c r="H100" s="128" t="s">
        <v>66</v>
      </c>
      <c r="I100" s="130">
        <f t="shared" si="10"/>
        <v>0.16666666666666663</v>
      </c>
      <c r="J100" s="131">
        <f t="shared" si="9"/>
        <v>3.9999999999999991</v>
      </c>
      <c r="K100" s="132">
        <f t="shared" si="7"/>
        <v>-3.7500000000000009</v>
      </c>
    </row>
    <row r="101" spans="1:11">
      <c r="A101" s="124">
        <v>98</v>
      </c>
      <c r="B101" s="126" t="s">
        <v>177</v>
      </c>
      <c r="C101" s="129">
        <v>0.625</v>
      </c>
      <c r="D101" s="129">
        <v>0.83333333333333337</v>
      </c>
      <c r="E101" s="128">
        <v>0.82986111111111116</v>
      </c>
      <c r="F101" s="129" t="s">
        <v>66</v>
      </c>
      <c r="G101" s="129" t="s">
        <v>66</v>
      </c>
      <c r="H101" s="128" t="s">
        <v>66</v>
      </c>
      <c r="I101" s="130">
        <f t="shared" si="10"/>
        <v>0.20833333333333337</v>
      </c>
      <c r="J101" s="131">
        <f t="shared" si="9"/>
        <v>5.0000000000000009</v>
      </c>
      <c r="K101" s="132">
        <f t="shared" si="7"/>
        <v>-2.7499999999999991</v>
      </c>
    </row>
    <row r="102" spans="1:11">
      <c r="A102" s="124">
        <v>99</v>
      </c>
      <c r="B102" s="126" t="s">
        <v>178</v>
      </c>
      <c r="C102" s="129">
        <v>0.625</v>
      </c>
      <c r="D102" s="129">
        <v>0.875</v>
      </c>
      <c r="E102" s="128">
        <v>0.87152777777777779</v>
      </c>
      <c r="F102" s="129" t="s">
        <v>66</v>
      </c>
      <c r="G102" s="129" t="s">
        <v>66</v>
      </c>
      <c r="H102" s="128" t="s">
        <v>66</v>
      </c>
      <c r="I102" s="130">
        <f t="shared" si="10"/>
        <v>0.25</v>
      </c>
      <c r="J102" s="131">
        <f t="shared" si="9"/>
        <v>6</v>
      </c>
      <c r="K102" s="132">
        <f t="shared" si="7"/>
        <v>-1.75</v>
      </c>
    </row>
    <row r="103" spans="1:11">
      <c r="A103" s="124">
        <v>100</v>
      </c>
      <c r="B103" s="126" t="s">
        <v>54</v>
      </c>
      <c r="C103" s="129">
        <v>0.66666666666666663</v>
      </c>
      <c r="D103" s="129">
        <v>0.71875</v>
      </c>
      <c r="E103" s="128">
        <v>0.71527777777777779</v>
      </c>
      <c r="F103" s="129" t="s">
        <v>66</v>
      </c>
      <c r="G103" s="129" t="s">
        <v>66</v>
      </c>
      <c r="H103" s="128" t="s">
        <v>66</v>
      </c>
      <c r="I103" s="130">
        <f t="shared" si="10"/>
        <v>5.208333333333337E-2</v>
      </c>
      <c r="J103" s="131">
        <f t="shared" si="9"/>
        <v>1.2500000000000009</v>
      </c>
      <c r="K103" s="132">
        <f t="shared" si="7"/>
        <v>-6.4999999999999991</v>
      </c>
    </row>
    <row r="104" spans="1:11">
      <c r="A104" s="124">
        <v>101</v>
      </c>
      <c r="B104" s="126" t="s">
        <v>55</v>
      </c>
      <c r="C104" s="129">
        <v>0.66666666666666663</v>
      </c>
      <c r="D104" s="129">
        <v>0.75</v>
      </c>
      <c r="E104" s="128">
        <v>0.74652777777777779</v>
      </c>
      <c r="F104" s="129" t="s">
        <v>66</v>
      </c>
      <c r="G104" s="129" t="s">
        <v>66</v>
      </c>
      <c r="H104" s="128" t="s">
        <v>66</v>
      </c>
      <c r="I104" s="130">
        <f t="shared" si="10"/>
        <v>8.333333333333337E-2</v>
      </c>
      <c r="J104" s="131">
        <f t="shared" si="9"/>
        <v>2.0000000000000009</v>
      </c>
      <c r="K104" s="132">
        <f t="shared" si="7"/>
        <v>-5.7499999999999991</v>
      </c>
    </row>
    <row r="105" spans="1:11">
      <c r="A105" s="124">
        <v>102</v>
      </c>
      <c r="B105" s="126" t="s">
        <v>56</v>
      </c>
      <c r="C105" s="129">
        <v>0.66666666666666663</v>
      </c>
      <c r="D105" s="129">
        <v>0.79166666666666663</v>
      </c>
      <c r="E105" s="128">
        <v>0.78819444444444453</v>
      </c>
      <c r="F105" s="129" t="s">
        <v>66</v>
      </c>
      <c r="G105" s="129" t="s">
        <v>66</v>
      </c>
      <c r="H105" s="128" t="s">
        <v>66</v>
      </c>
      <c r="I105" s="130">
        <f t="shared" si="10"/>
        <v>0.125</v>
      </c>
      <c r="J105" s="131">
        <f t="shared" si="9"/>
        <v>3</v>
      </c>
      <c r="K105" s="132">
        <f t="shared" si="7"/>
        <v>-4.75</v>
      </c>
    </row>
    <row r="106" spans="1:11">
      <c r="A106" s="124">
        <v>103</v>
      </c>
      <c r="B106" s="126" t="s">
        <v>88</v>
      </c>
      <c r="C106" s="129">
        <v>0.66666666666666663</v>
      </c>
      <c r="D106" s="129">
        <v>0.83333333333333337</v>
      </c>
      <c r="E106" s="128">
        <v>0.82986111111111116</v>
      </c>
      <c r="F106" s="129" t="s">
        <v>66</v>
      </c>
      <c r="G106" s="129" t="s">
        <v>66</v>
      </c>
      <c r="H106" s="128" t="s">
        <v>66</v>
      </c>
      <c r="I106" s="130">
        <f t="shared" si="10"/>
        <v>0.16666666666666674</v>
      </c>
      <c r="J106" s="131">
        <f t="shared" si="9"/>
        <v>4.0000000000000018</v>
      </c>
      <c r="K106" s="132">
        <f t="shared" si="7"/>
        <v>-3.7499999999999982</v>
      </c>
    </row>
    <row r="107" spans="1:11">
      <c r="A107" s="124">
        <v>104</v>
      </c>
      <c r="B107" s="126" t="s">
        <v>89</v>
      </c>
      <c r="C107" s="129">
        <v>0.66666666666666663</v>
      </c>
      <c r="D107" s="129">
        <v>0.875</v>
      </c>
      <c r="E107" s="128">
        <v>0.87152777777777779</v>
      </c>
      <c r="F107" s="129" t="s">
        <v>66</v>
      </c>
      <c r="G107" s="129" t="s">
        <v>66</v>
      </c>
      <c r="H107" s="128" t="s">
        <v>66</v>
      </c>
      <c r="I107" s="130">
        <f t="shared" si="10"/>
        <v>0.20833333333333337</v>
      </c>
      <c r="J107" s="131">
        <f t="shared" si="9"/>
        <v>5.0000000000000009</v>
      </c>
      <c r="K107" s="132">
        <f t="shared" si="7"/>
        <v>-2.7499999999999991</v>
      </c>
    </row>
    <row r="108" spans="1:11">
      <c r="A108" s="124">
        <v>105</v>
      </c>
      <c r="B108" s="126" t="s">
        <v>57</v>
      </c>
      <c r="C108" s="129">
        <v>0.70833333333333337</v>
      </c>
      <c r="D108" s="129">
        <v>0.75</v>
      </c>
      <c r="E108" s="128">
        <v>0.74652777777777779</v>
      </c>
      <c r="F108" s="129" t="s">
        <v>66</v>
      </c>
      <c r="G108" s="129" t="s">
        <v>66</v>
      </c>
      <c r="H108" s="128" t="s">
        <v>66</v>
      </c>
      <c r="I108" s="130">
        <f t="shared" si="10"/>
        <v>4.166666666666663E-2</v>
      </c>
      <c r="J108" s="131">
        <f t="shared" si="9"/>
        <v>0.99999999999999911</v>
      </c>
      <c r="K108" s="132">
        <f t="shared" si="7"/>
        <v>-6.7500000000000009</v>
      </c>
    </row>
    <row r="109" spans="1:11">
      <c r="A109" s="124">
        <v>106</v>
      </c>
      <c r="B109" s="126" t="s">
        <v>58</v>
      </c>
      <c r="C109" s="129">
        <v>0.70833333333333337</v>
      </c>
      <c r="D109" s="129">
        <v>0.79166666666666663</v>
      </c>
      <c r="E109" s="128">
        <v>0.78819444444444453</v>
      </c>
      <c r="F109" s="129" t="s">
        <v>66</v>
      </c>
      <c r="G109" s="129" t="s">
        <v>66</v>
      </c>
      <c r="H109" s="128" t="s">
        <v>66</v>
      </c>
      <c r="I109" s="130">
        <f t="shared" si="10"/>
        <v>8.3333333333333259E-2</v>
      </c>
      <c r="J109" s="131">
        <f t="shared" si="9"/>
        <v>1.9999999999999982</v>
      </c>
      <c r="K109" s="132">
        <f t="shared" si="7"/>
        <v>-5.7500000000000018</v>
      </c>
    </row>
    <row r="110" spans="1:11">
      <c r="A110" s="124">
        <v>107</v>
      </c>
      <c r="B110" s="126" t="s">
        <v>59</v>
      </c>
      <c r="C110" s="129">
        <v>0.70833333333333337</v>
      </c>
      <c r="D110" s="129">
        <v>0.83333333333333337</v>
      </c>
      <c r="E110" s="128">
        <v>0.82986111111111116</v>
      </c>
      <c r="F110" s="129" t="s">
        <v>66</v>
      </c>
      <c r="G110" s="129" t="s">
        <v>66</v>
      </c>
      <c r="H110" s="128" t="s">
        <v>66</v>
      </c>
      <c r="I110" s="130">
        <f t="shared" si="10"/>
        <v>0.125</v>
      </c>
      <c r="J110" s="131">
        <f t="shared" si="9"/>
        <v>3</v>
      </c>
      <c r="K110" s="132">
        <f t="shared" si="7"/>
        <v>-4.75</v>
      </c>
    </row>
    <row r="111" spans="1:11">
      <c r="A111" s="124">
        <v>108</v>
      </c>
      <c r="B111" s="126" t="s">
        <v>81</v>
      </c>
      <c r="C111" s="129">
        <v>0.70833333333333337</v>
      </c>
      <c r="D111" s="129">
        <v>0.875</v>
      </c>
      <c r="E111" s="128">
        <v>0.87152777777777779</v>
      </c>
      <c r="F111" s="129" t="s">
        <v>66</v>
      </c>
      <c r="G111" s="129" t="s">
        <v>66</v>
      </c>
      <c r="H111" s="128" t="s">
        <v>66</v>
      </c>
      <c r="I111" s="130">
        <f t="shared" si="10"/>
        <v>0.16666666666666663</v>
      </c>
      <c r="J111" s="131">
        <f t="shared" si="9"/>
        <v>3.9999999999999991</v>
      </c>
      <c r="K111" s="132">
        <f>J111-$M$2</f>
        <v>-3.7500000000000009</v>
      </c>
    </row>
    <row r="114" spans="2:2">
      <c r="B114" s="120" t="s">
        <v>181</v>
      </c>
    </row>
    <row r="115" spans="2:2">
      <c r="B115" s="120" t="s">
        <v>182</v>
      </c>
    </row>
  </sheetData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勤務時間割振表</vt:lpstr>
      <vt:lpstr>勤務時間割振表 (記入例) </vt:lpstr>
      <vt:lpstr>勤務パターン表</vt:lpstr>
      <vt:lpstr>勤務日数・祝日データ</vt:lpstr>
      <vt:lpstr>パターン表データ</vt:lpstr>
      <vt:lpstr>勤務パターン表!Print_Area</vt:lpstr>
      <vt:lpstr>勤務時間割振表!Print_Area</vt:lpstr>
      <vt:lpstr>'勤務時間割振表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2025-10-30T06:02:36Z</dcterms:modified>
</cp:coreProperties>
</file>